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date1904="1" showInkAnnotation="0" autoCompressPictures="0"/>
  <bookViews>
    <workbookView xWindow="540" yWindow="160" windowWidth="26620" windowHeight="14820" activeTab="1"/>
  </bookViews>
  <sheets>
    <sheet name="Travel Trade" sheetId="1" r:id="rId1"/>
    <sheet name="Consumer" sheetId="2" r:id="rId2"/>
    <sheet name="Broadcast" sheetId="3" r:id="rId3"/>
  </sheets>
  <definedNames>
    <definedName name="_xlnm.Print_Area" localSheetId="2">Broadcast!$A$1:$I$24</definedName>
    <definedName name="_xlnm.Print_Area" localSheetId="1">Consumer!$A$2:$I$32</definedName>
    <definedName name="_xlnm.Print_Area" localSheetId="0">'Travel Trade'!$A$1:$I$29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3" l="1"/>
  <c r="H20" i="3"/>
  <c r="I20" i="3"/>
  <c r="H12" i="3"/>
  <c r="I12" i="3"/>
  <c r="H13" i="3"/>
  <c r="I13" i="3"/>
  <c r="H14" i="3"/>
  <c r="I14" i="3"/>
  <c r="I31" i="1"/>
  <c r="I28" i="2"/>
  <c r="H28" i="2"/>
  <c r="I27" i="2"/>
  <c r="H27" i="2"/>
  <c r="H25" i="1"/>
  <c r="I25" i="1"/>
  <c r="H24" i="1"/>
  <c r="I24" i="1"/>
  <c r="H21" i="1"/>
  <c r="I21" i="1"/>
  <c r="H4" i="1"/>
  <c r="I4" i="1"/>
  <c r="H5" i="1"/>
  <c r="I5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8" i="1"/>
  <c r="I18" i="1"/>
  <c r="H19" i="1"/>
  <c r="I19" i="1"/>
  <c r="H23" i="1"/>
  <c r="I23" i="1"/>
  <c r="H27" i="1"/>
  <c r="I27" i="1"/>
  <c r="I29" i="1"/>
  <c r="H29" i="1"/>
  <c r="I3" i="2"/>
  <c r="H4" i="2"/>
  <c r="I4" i="2"/>
  <c r="H5" i="2"/>
  <c r="I5" i="2"/>
  <c r="I6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I24" i="2"/>
  <c r="H24" i="2"/>
  <c r="I21" i="3"/>
  <c r="I23" i="3"/>
  <c r="H23" i="3"/>
  <c r="H19" i="3"/>
  <c r="H11" i="3"/>
  <c r="I11" i="3"/>
  <c r="H10" i="3"/>
  <c r="I10" i="3"/>
  <c r="H16" i="3"/>
  <c r="I16" i="3"/>
  <c r="H15" i="3"/>
  <c r="I15" i="3"/>
  <c r="I19" i="3"/>
  <c r="H18" i="3"/>
  <c r="I18" i="3"/>
  <c r="H17" i="3"/>
  <c r="I17" i="3"/>
  <c r="H9" i="3"/>
  <c r="I9" i="3"/>
  <c r="H8" i="3"/>
  <c r="I8" i="3"/>
  <c r="H7" i="3"/>
  <c r="I7" i="3"/>
  <c r="H6" i="3"/>
  <c r="I6" i="3"/>
  <c r="H5" i="3"/>
  <c r="I5" i="3"/>
  <c r="H4" i="3"/>
  <c r="I4" i="3"/>
  <c r="H3" i="3"/>
  <c r="I3" i="3"/>
  <c r="H30" i="2"/>
  <c r="H83" i="2"/>
  <c r="H86" i="2"/>
  <c r="I30" i="2"/>
  <c r="I83" i="2"/>
  <c r="I86" i="2"/>
</calcChain>
</file>

<file path=xl/sharedStrings.xml><?xml version="1.0" encoding="utf-8"?>
<sst xmlns="http://schemas.openxmlformats.org/spreadsheetml/2006/main" count="1060" uniqueCount="497">
  <si>
    <t>From MRC media fam and concert by Mike Ito in January</t>
    <phoneticPr fontId="3"/>
  </si>
  <si>
    <t>1/11</t>
    <phoneticPr fontId="3"/>
  </si>
  <si>
    <t>Mississippi River Country South Tour</t>
    <phoneticPr fontId="3"/>
  </si>
  <si>
    <t>3/11</t>
    <phoneticPr fontId="3"/>
  </si>
  <si>
    <t>BS-TBS</t>
    <phoneticPr fontId="3"/>
  </si>
  <si>
    <t>Take It Easy</t>
    <phoneticPr fontId="3"/>
  </si>
  <si>
    <t>Features on towns in MN, IL, MO, LA</t>
    <phoneticPr fontId="3"/>
  </si>
  <si>
    <t>2/11</t>
    <phoneticPr fontId="3"/>
  </si>
  <si>
    <t>TV Station website</t>
    <phoneticPr fontId="3"/>
  </si>
  <si>
    <t>4/11-6/11</t>
    <phoneticPr fontId="3"/>
  </si>
  <si>
    <t>60 minutes</t>
  </si>
  <si>
    <t>5 mil households</t>
    <phoneticPr fontId="3"/>
  </si>
  <si>
    <t>60 minutes; 2 airings</t>
    <phoneticPr fontId="3"/>
  </si>
  <si>
    <t>Chicago</t>
    <phoneticPr fontId="3"/>
  </si>
  <si>
    <t>Tabi no Amano Jaku Cafe Blog</t>
    <phoneticPr fontId="3"/>
  </si>
  <si>
    <t>Ground Zero, Tupelo</t>
    <phoneticPr fontId="3"/>
  </si>
  <si>
    <t>Blues &amp; Soul Records</t>
    <phoneticPr fontId="5"/>
  </si>
  <si>
    <t>Go Go America</t>
    <phoneticPr fontId="5"/>
  </si>
  <si>
    <t>Tabi Channel</t>
    <phoneticPr fontId="3"/>
  </si>
  <si>
    <t>Three Music Cities: New Orleans</t>
    <phoneticPr fontId="3"/>
  </si>
  <si>
    <t>Travel info website for consumers/media</t>
    <phoneticPr fontId="3"/>
  </si>
  <si>
    <t>1 page</t>
    <phoneticPr fontId="3"/>
  </si>
  <si>
    <t>Risvel</t>
    <phoneticPr fontId="3"/>
  </si>
  <si>
    <t>Iowa guide</t>
    <phoneticPr fontId="3"/>
  </si>
  <si>
    <t>Madison County, Dyson</t>
    <phoneticPr fontId="3"/>
  </si>
  <si>
    <t>Link USA</t>
    <phoneticPr fontId="5"/>
  </si>
  <si>
    <t>Kentucky guide</t>
    <phoneticPr fontId="5"/>
  </si>
  <si>
    <t>From MRC media fam visit</t>
    <phoneticPr fontId="3"/>
  </si>
  <si>
    <t>11/10</t>
    <phoneticPr fontId="3"/>
  </si>
  <si>
    <t>16 pages</t>
    <phoneticPr fontId="5"/>
  </si>
  <si>
    <t>Monthly magazine for American Express Gold cardholers</t>
    <phoneticPr fontId="3"/>
  </si>
  <si>
    <t>Deep South Blues Tour</t>
    <phoneticPr fontId="5"/>
  </si>
  <si>
    <t>Featuring Clarksdale, Greenwood, Greenville, Memphis</t>
    <phoneticPr fontId="3"/>
  </si>
  <si>
    <t>1 pages</t>
    <phoneticPr fontId="5"/>
  </si>
  <si>
    <t>New Orleans Musicians and Culture</t>
    <phoneticPr fontId="3"/>
  </si>
  <si>
    <t>From blog by Mariko Cobb re NHK BS Hi-Vision July 1 broadcast</t>
    <phoneticPr fontId="3"/>
  </si>
  <si>
    <t>Heifer International Education Center</t>
    <phoneticPr fontId="3"/>
  </si>
  <si>
    <t>From blog by Mariko Cobb on Arkansas</t>
    <phoneticPr fontId="3"/>
  </si>
  <si>
    <t>Winthrop Rockefeller Research Center</t>
    <phoneticPr fontId="3"/>
  </si>
  <si>
    <t>Egyptian Exhibit at Art Center</t>
    <phoneticPr fontId="3"/>
  </si>
  <si>
    <t>Arkansas Golf</t>
    <phoneticPr fontId="3"/>
  </si>
  <si>
    <t>1/2 page</t>
    <phoneticPr fontId="3"/>
  </si>
  <si>
    <t>Minnesota Report: Mall of America</t>
    <phoneticPr fontId="3"/>
  </si>
  <si>
    <t>Online travel trade website</t>
  </si>
  <si>
    <t>Link USA</t>
    <phoneticPr fontId="3"/>
  </si>
  <si>
    <t>Minneapolis Real Life</t>
    <phoneticPr fontId="3"/>
  </si>
  <si>
    <t>From November visit</t>
    <phoneticPr fontId="3"/>
  </si>
  <si>
    <t>Nov-09</t>
    <phoneticPr fontId="3"/>
  </si>
  <si>
    <t>Travel writer blog</t>
    <phoneticPr fontId="3"/>
  </si>
  <si>
    <t>Female Travel Writers</t>
    <phoneticPr fontId="3"/>
  </si>
  <si>
    <t>Delta Blues trip and Memphis report</t>
    <phoneticPr fontId="3"/>
  </si>
  <si>
    <t>15 pages</t>
    <phoneticPr fontId="3"/>
  </si>
  <si>
    <t>Arkansas Horseback Riding</t>
    <phoneticPr fontId="3"/>
  </si>
  <si>
    <t>Car@nifty</t>
    <phoneticPr fontId="3"/>
  </si>
  <si>
    <t>Missississippi River Country by Van</t>
    <phoneticPr fontId="3"/>
  </si>
  <si>
    <t>MRC fam tour report from blog by Ayaka Shiomura</t>
    <phoneticPr fontId="3"/>
  </si>
  <si>
    <t>Car essays</t>
    <phoneticPr fontId="3"/>
  </si>
  <si>
    <t>From visit by contest winning women</t>
    <phoneticPr fontId="3"/>
  </si>
  <si>
    <t>Harley Davidson Museum</t>
    <phoneticPr fontId="3"/>
  </si>
  <si>
    <t>12/09-2/10</t>
    <phoneticPr fontId="3"/>
  </si>
  <si>
    <t>1/10-3/10</t>
    <phoneticPr fontId="3"/>
  </si>
  <si>
    <t>11 pages</t>
    <phoneticPr fontId="3"/>
  </si>
  <si>
    <t>From visit in October</t>
    <phoneticPr fontId="3"/>
  </si>
  <si>
    <t>7 pages</t>
    <phoneticPr fontId="3"/>
  </si>
  <si>
    <t>Minneapolis Real Life: Nostalgic Hotel</t>
    <phoneticPr fontId="3"/>
  </si>
  <si>
    <t>Café du Monde</t>
    <phoneticPr fontId="3"/>
  </si>
  <si>
    <t>New Orleans Experience Report</t>
    <phoneticPr fontId="3"/>
  </si>
  <si>
    <t>From visit by contest winning family</t>
    <phoneticPr fontId="3"/>
  </si>
  <si>
    <t>Restaurant chain</t>
    <phoneticPr fontId="3"/>
  </si>
  <si>
    <t>Risvel</t>
    <phoneticPr fontId="3"/>
  </si>
  <si>
    <t>Hot Springs, Little Rock</t>
    <phoneticPr fontId="3"/>
  </si>
  <si>
    <t>Travel information website</t>
    <phoneticPr fontId="5"/>
  </si>
  <si>
    <t>2 pages</t>
    <phoneticPr fontId="3"/>
  </si>
  <si>
    <t>Illinois guide</t>
    <phoneticPr fontId="3"/>
  </si>
  <si>
    <t>From blog by Mariko Cobb on Arkansas</t>
  </si>
  <si>
    <t>Travel Trade Print Media</t>
    <phoneticPr fontId="3"/>
  </si>
  <si>
    <t>Audience</t>
    <phoneticPr fontId="3"/>
  </si>
  <si>
    <t>Profile</t>
    <phoneticPr fontId="3"/>
  </si>
  <si>
    <t>Length</t>
    <phoneticPr fontId="3"/>
  </si>
  <si>
    <t>Value Yen</t>
    <phoneticPr fontId="3"/>
  </si>
  <si>
    <t>NA</t>
  </si>
  <si>
    <t>Mammoth Cave, Lexington, Bardstown, Hodgenville</t>
    <phoneticPr fontId="3"/>
  </si>
  <si>
    <t>5 pages</t>
    <phoneticPr fontId="5"/>
  </si>
  <si>
    <t>Mardi Gras and New Orleans</t>
    <phoneticPr fontId="3"/>
  </si>
  <si>
    <t>12/10</t>
    <phoneticPr fontId="3"/>
  </si>
  <si>
    <t>10/10-12/10</t>
    <phoneticPr fontId="3"/>
  </si>
  <si>
    <t>1/11-3/11</t>
    <phoneticPr fontId="3"/>
  </si>
  <si>
    <t>20 pages</t>
    <phoneticPr fontId="3"/>
  </si>
  <si>
    <t>Wegner Crystal Mines, Skeet Shooting, Japan Disaster Relief</t>
    <phoneticPr fontId="3"/>
  </si>
  <si>
    <t>4 pages</t>
    <phoneticPr fontId="3"/>
  </si>
  <si>
    <t>America in Akasaka: Branson</t>
    <phoneticPr fontId="3"/>
  </si>
  <si>
    <t>14 pages</t>
    <phoneticPr fontId="3"/>
  </si>
  <si>
    <t>Consumer Print Media</t>
    <phoneticPr fontId="3"/>
  </si>
  <si>
    <t>Publication</t>
    <phoneticPr fontId="3"/>
  </si>
  <si>
    <t>Title</t>
    <phoneticPr fontId="3"/>
  </si>
  <si>
    <t>Contents</t>
    <phoneticPr fontId="3"/>
  </si>
  <si>
    <t>Date</t>
    <phoneticPr fontId="3"/>
  </si>
  <si>
    <t>Circulation</t>
    <phoneticPr fontId="3"/>
  </si>
  <si>
    <t>Profile</t>
    <phoneticPr fontId="3"/>
  </si>
  <si>
    <t>Length</t>
    <phoneticPr fontId="3"/>
  </si>
  <si>
    <t>Value Yen</t>
    <phoneticPr fontId="3"/>
  </si>
  <si>
    <t>Value $</t>
    <phoneticPr fontId="3"/>
  </si>
  <si>
    <t>Subtotal</t>
    <phoneticPr fontId="3"/>
  </si>
  <si>
    <t>Consumer Books</t>
    <phoneticPr fontId="3"/>
  </si>
  <si>
    <t>Publisher</t>
    <phoneticPr fontId="3"/>
  </si>
  <si>
    <t>Article</t>
    <phoneticPr fontId="3"/>
  </si>
  <si>
    <t>Come! Come! Minnesota: Minnesota Vikings</t>
    <phoneticPr fontId="3"/>
  </si>
  <si>
    <t>From blog by Japanese woman in Minnesota</t>
    <phoneticPr fontId="3"/>
  </si>
  <si>
    <t>Jan-10</t>
    <phoneticPr fontId="3"/>
  </si>
  <si>
    <t>Little Rock, Arkansas</t>
    <phoneticPr fontId="3"/>
  </si>
  <si>
    <t>3 pages</t>
    <phoneticPr fontId="3"/>
  </si>
  <si>
    <t>4/10-6/10</t>
    <phoneticPr fontId="3"/>
  </si>
  <si>
    <t>16 pages</t>
    <phoneticPr fontId="3"/>
  </si>
  <si>
    <t>Hot Springs, Crater of Diamonds AR</t>
    <phoneticPr fontId="3"/>
  </si>
  <si>
    <t>Dubuque Fenlon Elevator</t>
    <phoneticPr fontId="3"/>
  </si>
  <si>
    <t>John Deere Tractor Pavilion Moline</t>
    <phoneticPr fontId="3"/>
  </si>
  <si>
    <t>Duncan Hines Museum</t>
    <phoneticPr fontId="3"/>
  </si>
  <si>
    <t>From Kentucky Newsletter article</t>
    <phoneticPr fontId="3"/>
  </si>
  <si>
    <t>May-10</t>
    <phoneticPr fontId="3"/>
  </si>
  <si>
    <t>Consumer Websites</t>
    <phoneticPr fontId="3"/>
  </si>
  <si>
    <t>12 pages</t>
    <phoneticPr fontId="3"/>
  </si>
  <si>
    <t>Total Print</t>
    <phoneticPr fontId="3"/>
  </si>
  <si>
    <t>Consumer Websites (previously reported but still active)</t>
    <phoneticPr fontId="3"/>
  </si>
  <si>
    <t>Arkansas guide</t>
    <phoneticPr fontId="3"/>
  </si>
  <si>
    <t>3 pages</t>
  </si>
  <si>
    <t>Louisiana guide</t>
    <phoneticPr fontId="3"/>
  </si>
  <si>
    <t>New Orleans, Baton Rouge</t>
    <phoneticPr fontId="3"/>
  </si>
  <si>
    <t>5 pages</t>
    <phoneticPr fontId="3"/>
  </si>
  <si>
    <t>Minnesota guide</t>
    <phoneticPr fontId="3"/>
  </si>
  <si>
    <t>Twin Cities, Duluth, Red Wing, Walnut Grove, Itasca, Boundary Waters</t>
    <phoneticPr fontId="3"/>
  </si>
  <si>
    <t>6 pages</t>
    <phoneticPr fontId="3"/>
  </si>
  <si>
    <t>Mississippi guide</t>
    <phoneticPr fontId="5"/>
  </si>
  <si>
    <t>Natchez, Biloxi</t>
    <phoneticPr fontId="3"/>
  </si>
  <si>
    <t>2 pages</t>
    <phoneticPr fontId="5"/>
  </si>
  <si>
    <t>Missouri guide</t>
    <phoneticPr fontId="5"/>
  </si>
  <si>
    <t>St. Louis, Hannibal, Branson</t>
    <phoneticPr fontId="3"/>
  </si>
  <si>
    <t>3 pages</t>
    <phoneticPr fontId="5"/>
  </si>
  <si>
    <t>Tennessee guide</t>
    <phoneticPr fontId="5"/>
  </si>
  <si>
    <t>Memphis</t>
    <phoneticPr fontId="3"/>
  </si>
  <si>
    <t>Wisconsin guide</t>
    <phoneticPr fontId="3"/>
  </si>
  <si>
    <t>Milwaukee</t>
    <phoneticPr fontId="3"/>
  </si>
  <si>
    <t>Come, Come to Minnesota</t>
    <phoneticPr fontId="3"/>
  </si>
  <si>
    <t>From travel blog by Minnesota blogger</t>
    <phoneticPr fontId="3"/>
  </si>
  <si>
    <t>One Heart for Japan, Recreation, Arkansas Art Center</t>
    <phoneticPr fontId="3"/>
  </si>
  <si>
    <t>Nippon TV</t>
    <phoneticPr fontId="3"/>
  </si>
  <si>
    <t>World Great TV Museum: Memphis Documentary</t>
    <phoneticPr fontId="3"/>
  </si>
  <si>
    <t>May-11</t>
    <phoneticPr fontId="3"/>
  </si>
  <si>
    <t>TV network site</t>
    <phoneticPr fontId="3"/>
  </si>
  <si>
    <t>7/11-9/11</t>
    <phoneticPr fontId="3"/>
  </si>
  <si>
    <t>Tabi Book</t>
    <phoneticPr fontId="3"/>
  </si>
  <si>
    <t>Great River Road Mississippi Series</t>
    <phoneticPr fontId="3"/>
  </si>
  <si>
    <t>Louisiana (By Norio Konno)</t>
    <phoneticPr fontId="3"/>
  </si>
  <si>
    <t>Sept</t>
    <phoneticPr fontId="3"/>
  </si>
  <si>
    <t>Bimonthly  guide for music lovers</t>
    <phoneticPr fontId="5"/>
  </si>
  <si>
    <t>From MDQ Memphis event</t>
    <phoneticPr fontId="3"/>
  </si>
  <si>
    <t>Sep-12</t>
    <phoneticPr fontId="3"/>
  </si>
  <si>
    <t>NA</t>
    <phoneticPr fontId="3"/>
  </si>
  <si>
    <t>Online Shopping Mall</t>
    <phoneticPr fontId="3"/>
  </si>
  <si>
    <t>1 page</t>
    <phoneticPr fontId="3"/>
  </si>
  <si>
    <t>Movie Review: The Yellow Handkerchief and Louisiana</t>
    <phoneticPr fontId="3"/>
  </si>
  <si>
    <t>June-10</t>
    <phoneticPr fontId="3"/>
  </si>
  <si>
    <t>7/10-9/10</t>
    <phoneticPr fontId="3"/>
  </si>
  <si>
    <t>Ane Can, Treasure Hunt Tour, Bluebird of Happiness</t>
    <phoneticPr fontId="3"/>
  </si>
  <si>
    <t>Society of Woman's Travel</t>
    <phoneticPr fontId="3"/>
  </si>
  <si>
    <t>Mississippi Gulf Coast &amp; Southern Louisiana</t>
    <phoneticPr fontId="3"/>
  </si>
  <si>
    <t>Publication</t>
    <phoneticPr fontId="3"/>
  </si>
  <si>
    <t>Globetrotter</t>
  </si>
  <si>
    <t>Tentoumushi</t>
  </si>
  <si>
    <t>Memphis Feature in April Issue</t>
  </si>
  <si>
    <t>From February 2012 visit</t>
  </si>
  <si>
    <t>Mar-12</t>
  </si>
  <si>
    <t>Credit card holders site</t>
  </si>
  <si>
    <t>1 page</t>
  </si>
  <si>
    <t>Value Yen</t>
    <phoneticPr fontId="3"/>
  </si>
  <si>
    <t>Value $</t>
    <phoneticPr fontId="3"/>
  </si>
  <si>
    <t>Report on September Tokyo event</t>
  </si>
  <si>
    <t>Travel information website</t>
  </si>
  <si>
    <t>Monthly magazine for fishermen</t>
    <phoneticPr fontId="3"/>
  </si>
  <si>
    <t>Circulation</t>
    <phoneticPr fontId="3"/>
  </si>
  <si>
    <t>Profile</t>
    <phoneticPr fontId="3"/>
  </si>
  <si>
    <t>Broadcast Media</t>
    <phoneticPr fontId="3"/>
  </si>
  <si>
    <t>Station/Network</t>
    <phoneticPr fontId="3"/>
  </si>
  <si>
    <t>Title</t>
    <phoneticPr fontId="3"/>
  </si>
  <si>
    <t>Contents</t>
    <phoneticPr fontId="3"/>
  </si>
  <si>
    <t>Date</t>
    <phoneticPr fontId="3"/>
  </si>
  <si>
    <t>Value $</t>
    <phoneticPr fontId="3"/>
  </si>
  <si>
    <t>Total</t>
    <phoneticPr fontId="3"/>
  </si>
  <si>
    <t>From November visit</t>
  </si>
  <si>
    <t>Length</t>
    <phoneticPr fontId="3"/>
  </si>
  <si>
    <t>Link USA</t>
  </si>
  <si>
    <t>Total Broadcast Value</t>
    <phoneticPr fontId="3"/>
  </si>
  <si>
    <t>Tabi Channel</t>
  </si>
  <si>
    <t>Go Go America</t>
  </si>
  <si>
    <t>Clinton Library report</t>
    <phoneticPr fontId="3"/>
  </si>
  <si>
    <t>From October visit</t>
    <phoneticPr fontId="3"/>
  </si>
  <si>
    <t>Memphis report</t>
    <phoneticPr fontId="3"/>
  </si>
  <si>
    <t>17 pages</t>
    <phoneticPr fontId="3"/>
  </si>
  <si>
    <t>Tabi Channel</t>
    <phoneticPr fontId="3"/>
  </si>
  <si>
    <t>America's Mother Road Rte 66 Report</t>
    <phoneticPr fontId="3"/>
  </si>
  <si>
    <t>Website for travel show</t>
    <phoneticPr fontId="3"/>
  </si>
  <si>
    <t>19 pages</t>
    <phoneticPr fontId="3"/>
  </si>
  <si>
    <t>Clarksdale report</t>
    <phoneticPr fontId="3"/>
  </si>
  <si>
    <t>9 pages</t>
    <phoneticPr fontId="3"/>
  </si>
  <si>
    <t>Clarksdale, Oxford, Tupelo report</t>
    <phoneticPr fontId="3"/>
  </si>
  <si>
    <t>13 pages</t>
    <phoneticPr fontId="3"/>
  </si>
  <si>
    <t>Nashville report</t>
    <phoneticPr fontId="3"/>
  </si>
  <si>
    <t>Little Rock report</t>
    <phoneticPr fontId="3"/>
  </si>
  <si>
    <t>3 Music Cities report</t>
    <phoneticPr fontId="3"/>
  </si>
  <si>
    <t>Online travel guide by travel writers</t>
    <phoneticPr fontId="3"/>
  </si>
  <si>
    <t>21 pages</t>
    <phoneticPr fontId="3"/>
  </si>
  <si>
    <t xml:space="preserve">ANA/UA Go America </t>
    <phoneticPr fontId="3"/>
  </si>
  <si>
    <t>USA Travel Campaign</t>
    <phoneticPr fontId="3"/>
  </si>
  <si>
    <t>New Orleans and Chicago</t>
    <phoneticPr fontId="3"/>
  </si>
  <si>
    <t>Nov</t>
    <phoneticPr fontId="3"/>
  </si>
  <si>
    <t>Airlines website</t>
    <phoneticPr fontId="3"/>
  </si>
  <si>
    <t>10/11-12/11</t>
    <phoneticPr fontId="3"/>
  </si>
  <si>
    <t>1-3/12</t>
    <phoneticPr fontId="3"/>
  </si>
  <si>
    <t>September</t>
    <phoneticPr fontId="3"/>
  </si>
  <si>
    <t>Travel Vision</t>
  </si>
  <si>
    <t>From travel blog by Yuko Miyamoto</t>
    <phoneticPr fontId="3"/>
  </si>
  <si>
    <t>4-6/12</t>
    <phoneticPr fontId="3"/>
  </si>
  <si>
    <t>Travel information website</t>
    <phoneticPr fontId="3"/>
  </si>
  <si>
    <t>5 pages</t>
    <phoneticPr fontId="6"/>
  </si>
  <si>
    <t>Nikkin Money</t>
    <phoneticPr fontId="3"/>
  </si>
  <si>
    <t>ANA to Fly Double Daily to Chicago from September</t>
    <phoneticPr fontId="6"/>
  </si>
  <si>
    <t>IPW Report: Choose Chicago Press Conference</t>
    <phoneticPr fontId="5"/>
  </si>
  <si>
    <t>Travel trade magazine</t>
    <phoneticPr fontId="3"/>
  </si>
  <si>
    <t>1/6 page</t>
    <phoneticPr fontId="3"/>
  </si>
  <si>
    <t>Wing Travel Weekly</t>
    <phoneticPr fontId="3"/>
  </si>
  <si>
    <t>ANA Resumes 787 Flights; Chicago Double Daily from September</t>
    <phoneticPr fontId="5"/>
  </si>
  <si>
    <t>Travel trade magazine</t>
    <phoneticPr fontId="3"/>
  </si>
  <si>
    <t>1/6 page</t>
    <phoneticPr fontId="3"/>
  </si>
  <si>
    <t>Travel Journal Gateway</t>
    <phoneticPr fontId="5"/>
  </si>
  <si>
    <t>ANA Sales Promoting Chicago Flight in Fall/Winter Packages</t>
    <phoneticPr fontId="5"/>
  </si>
  <si>
    <t>NA</t>
    <phoneticPr fontId="5"/>
  </si>
  <si>
    <t>Website for weekly magazine subscribers</t>
    <phoneticPr fontId="5"/>
  </si>
  <si>
    <t>1 page</t>
    <phoneticPr fontId="5"/>
  </si>
  <si>
    <t>IPW Report: Choose Chicago Press Conference</t>
    <phoneticPr fontId="5"/>
  </si>
  <si>
    <t>1/12 page</t>
    <phoneticPr fontId="3"/>
  </si>
  <si>
    <t>Legendary Drives-Route 66 and the Great River Road</t>
    <phoneticPr fontId="5"/>
  </si>
  <si>
    <t>1 page</t>
    <phoneticPr fontId="3"/>
  </si>
  <si>
    <t>Wing Travel Weekly</t>
    <phoneticPr fontId="6"/>
  </si>
  <si>
    <t>Evolution of Package Tours to America</t>
    <phoneticPr fontId="6"/>
  </si>
  <si>
    <t>Travel trade magazine</t>
    <phoneticPr fontId="6"/>
  </si>
  <si>
    <t>1/3 page</t>
    <phoneticPr fontId="6"/>
  </si>
  <si>
    <t>Travel Journal</t>
    <phoneticPr fontId="6"/>
  </si>
  <si>
    <t>Fly Fishing</t>
    <phoneticPr fontId="3"/>
  </si>
  <si>
    <t>Wing Travel Weekly</t>
    <phoneticPr fontId="3"/>
  </si>
  <si>
    <t>Brand USA Supplement: Hot News From Tourism Offices</t>
    <phoneticPr fontId="3"/>
  </si>
  <si>
    <t>Featuring Kentucky update on Mammoth Cave National Park</t>
    <phoneticPr fontId="3"/>
  </si>
  <si>
    <t>Travel trade weekly; reprints distributed at JATA</t>
    <phoneticPr fontId="3"/>
  </si>
  <si>
    <t>1/16 page</t>
    <phoneticPr fontId="3"/>
  </si>
  <si>
    <t>Featuring Memphis update on riverfront developments</t>
    <phoneticPr fontId="3"/>
  </si>
  <si>
    <t>Streetcars of the World</t>
  </si>
  <si>
    <t>3% of time slot</t>
  </si>
  <si>
    <t>Three Music Cities: Memphis</t>
  </si>
  <si>
    <t>5.5 million</t>
  </si>
  <si>
    <t>1-hour travel series</t>
  </si>
  <si>
    <t>Three Music Cities: Chicago</t>
    <phoneticPr fontId="3"/>
  </si>
  <si>
    <t>Kentucky Bourbon Tasting Event</t>
  </si>
  <si>
    <t>Title</t>
    <phoneticPr fontId="3"/>
  </si>
  <si>
    <t>Contents</t>
    <phoneticPr fontId="3"/>
  </si>
  <si>
    <t>Date</t>
    <phoneticPr fontId="3"/>
  </si>
  <si>
    <t>Elvis Presley 75th Birthday Tour: Tupelo</t>
  </si>
  <si>
    <t>Apr-10</t>
  </si>
  <si>
    <t>2 pages</t>
  </si>
  <si>
    <t>Elvis Presley 75th Birthday Tour: Memphis</t>
  </si>
  <si>
    <t>From Feb. 2008 visit</t>
    <phoneticPr fontId="3"/>
  </si>
  <si>
    <t>Memphis final report</t>
    <phoneticPr fontId="3"/>
  </si>
  <si>
    <t>Across America Trip: Mall of America, Milwaukee</t>
    <phoneticPr fontId="3"/>
  </si>
  <si>
    <t>From August 2008 visit</t>
    <phoneticPr fontId="3"/>
  </si>
  <si>
    <t>Across America Trip: Chicago</t>
    <phoneticPr fontId="3"/>
  </si>
  <si>
    <t>Rice Culture in Arkansas</t>
    <phoneticPr fontId="3"/>
  </si>
  <si>
    <t>Rakuten Shopping Sommelier Blog</t>
    <phoneticPr fontId="3"/>
  </si>
  <si>
    <t>Elvis &amp; MDQ Musical</t>
    <phoneticPr fontId="3"/>
  </si>
  <si>
    <t>Feature from MRC media fam in May</t>
    <phoneticPr fontId="3"/>
  </si>
  <si>
    <t>Jazz Japan</t>
    <phoneticPr fontId="3"/>
  </si>
  <si>
    <t>Early Jazz History: New Orleans</t>
    <phoneticPr fontId="3"/>
  </si>
  <si>
    <t>Louis Armstrong, George Lewis and New Orleans today</t>
    <phoneticPr fontId="3"/>
  </si>
  <si>
    <t>October</t>
    <phoneticPr fontId="3"/>
  </si>
  <si>
    <t>Monthly magazine for Jazz enthusiasts</t>
    <phoneticPr fontId="3"/>
  </si>
  <si>
    <t>6 pages</t>
    <phoneticPr fontId="3"/>
  </si>
  <si>
    <t>Fishing; New Orleans</t>
    <phoneticPr fontId="3"/>
  </si>
  <si>
    <t>September</t>
    <phoneticPr fontId="3"/>
  </si>
  <si>
    <t>North America's Longest River: The Mississippi</t>
    <phoneticPr fontId="3"/>
  </si>
  <si>
    <t>Showcasing cities along the river</t>
    <phoneticPr fontId="3"/>
  </si>
  <si>
    <t>Finance magazine for women</t>
    <phoneticPr fontId="3"/>
  </si>
  <si>
    <t>Mainichi Weekly</t>
    <phoneticPr fontId="3"/>
  </si>
  <si>
    <t>Taste of the Deep South</t>
    <phoneticPr fontId="3"/>
  </si>
  <si>
    <t>Weekly bilingual newspaper</t>
    <phoneticPr fontId="3"/>
  </si>
  <si>
    <t>2 pages</t>
    <phoneticPr fontId="3"/>
  </si>
  <si>
    <t>Crane</t>
    <phoneticPr fontId="3"/>
  </si>
  <si>
    <t>World Heritage Site Feature</t>
    <phoneticPr fontId="3"/>
  </si>
  <si>
    <t>Kentucky's Mammoth Cave National Park</t>
    <phoneticPr fontId="3"/>
  </si>
  <si>
    <t>September 2013</t>
    <phoneticPr fontId="3"/>
  </si>
  <si>
    <t>Monthly newsletter of Toyo Securities</t>
    <phoneticPr fontId="6"/>
  </si>
  <si>
    <t>Whisky News</t>
    <phoneticPr fontId="3"/>
  </si>
  <si>
    <t>The Legends of Wild Turkey</t>
    <phoneticPr fontId="3"/>
  </si>
  <si>
    <t>Feature on Wild Turkey history and traditions</t>
    <phoneticPr fontId="3"/>
  </si>
  <si>
    <t>NA</t>
    <phoneticPr fontId="3"/>
  </si>
  <si>
    <t>Monthly newsletter of Scotch Whisky Research Centre</t>
    <phoneticPr fontId="3"/>
  </si>
  <si>
    <t>3 pages</t>
    <phoneticPr fontId="3"/>
  </si>
  <si>
    <t>Fuji TV</t>
    <phoneticPr fontId="5"/>
  </si>
  <si>
    <t>Rediscover America through a City Stay &amp; Rental Car Trip</t>
    <phoneticPr fontId="6"/>
  </si>
  <si>
    <t>2/3 page</t>
    <phoneticPr fontId="6"/>
  </si>
  <si>
    <t>City Living</t>
    <phoneticPr fontId="6"/>
  </si>
  <si>
    <t>World Trip: Chicago</t>
    <phoneticPr fontId="6"/>
  </si>
  <si>
    <t>Weekly free newspaper for working women</t>
    <phoneticPr fontId="6"/>
  </si>
  <si>
    <t>1 page</t>
    <phoneticPr fontId="6"/>
  </si>
  <si>
    <t>Asahi Shogakusei Newspaper</t>
    <phoneticPr fontId="6"/>
  </si>
  <si>
    <t>Top 10 Largest Towers in the World: Willis Tower Chicago</t>
    <phoneticPr fontId="6"/>
  </si>
  <si>
    <t>Weekly newspaper for elementary school children</t>
    <phoneticPr fontId="6"/>
  </si>
  <si>
    <t>1/4 page</t>
    <phoneticPr fontId="6"/>
  </si>
  <si>
    <t>Weekly Economist</t>
    <phoneticPr fontId="6"/>
  </si>
  <si>
    <t>Chicago: Appealing International City for Work or Play</t>
    <phoneticPr fontId="6"/>
  </si>
  <si>
    <t>Weekly business magazine</t>
    <phoneticPr fontId="6"/>
  </si>
  <si>
    <t>2 pages</t>
    <phoneticPr fontId="6"/>
  </si>
  <si>
    <t>United's Leaders Review</t>
    <phoneticPr fontId="6"/>
  </si>
  <si>
    <t>America-the New Destination for Food: Chicago Feature</t>
    <phoneticPr fontId="6"/>
  </si>
  <si>
    <t>Sept/Oct</t>
    <phoneticPr fontId="6"/>
  </si>
  <si>
    <t>Bimonthly inflight magazine for United Airlines</t>
    <phoneticPr fontId="6"/>
  </si>
  <si>
    <t>6 pages</t>
    <phoneticPr fontId="6"/>
  </si>
  <si>
    <t>ANA's Wingspan</t>
    <phoneticPr fontId="6"/>
  </si>
  <si>
    <t>Cool and Breezy in the Windy City</t>
    <phoneticPr fontId="6"/>
  </si>
  <si>
    <t>Sept</t>
    <phoneticPr fontId="6"/>
  </si>
  <si>
    <t>Monthly English/Chinese in-flight magazine for ANA</t>
    <phoneticPr fontId="6"/>
  </si>
  <si>
    <t>Featuring Galena as one of friendliest small towns</t>
    <phoneticPr fontId="3"/>
  </si>
  <si>
    <t>Featuring 75th anniversary of Great River Road</t>
    <phoneticPr fontId="3"/>
  </si>
  <si>
    <t>Featuring Arkansas Wegner Crystal Mines</t>
    <phoneticPr fontId="3"/>
  </si>
  <si>
    <t>3 pages</t>
    <phoneticPr fontId="3"/>
  </si>
  <si>
    <t>MonoMax</t>
    <phoneticPr fontId="3"/>
  </si>
  <si>
    <t>10 Festivals to See Before You Die</t>
    <phoneticPr fontId="3"/>
  </si>
  <si>
    <t>New Orleans Mardi Gras</t>
    <phoneticPr fontId="3"/>
  </si>
  <si>
    <t>Special edition of monthly trend magazine</t>
    <phoneticPr fontId="3"/>
  </si>
  <si>
    <t>2 pages</t>
    <phoneticPr fontId="3"/>
  </si>
  <si>
    <t>Get Your Kicks on Route 66: Harley Davidson</t>
    <phoneticPr fontId="3"/>
  </si>
  <si>
    <t>Milwaukee Harley sites</t>
    <phoneticPr fontId="3"/>
  </si>
  <si>
    <t>September</t>
    <phoneticPr fontId="3"/>
  </si>
  <si>
    <t>September/October</t>
    <phoneticPr fontId="3"/>
  </si>
  <si>
    <t>American Express Impression Gold</t>
    <phoneticPr fontId="3"/>
  </si>
  <si>
    <t>Delta Sky</t>
    <phoneticPr fontId="3"/>
  </si>
  <si>
    <t>Scandinavian Style Restaurant in Minneapolis</t>
    <phoneticPr fontId="3"/>
  </si>
  <si>
    <t>The Bachelor Farmer visited by Obama</t>
    <phoneticPr fontId="3"/>
  </si>
  <si>
    <t>September/October</t>
    <phoneticPr fontId="3"/>
  </si>
  <si>
    <t>Bimonthly airline inflight magazine</t>
    <phoneticPr fontId="6"/>
  </si>
  <si>
    <t>1/2 page</t>
    <phoneticPr fontId="6"/>
  </si>
  <si>
    <t>Key attractions</t>
    <phoneticPr fontId="3"/>
  </si>
  <si>
    <t>7/10/2013</t>
    <phoneticPr fontId="3"/>
  </si>
  <si>
    <t>7/11/2013</t>
    <phoneticPr fontId="3"/>
  </si>
  <si>
    <t>8/8/2013</t>
    <phoneticPr fontId="3"/>
  </si>
  <si>
    <t>20 minutes</t>
    <phoneticPr fontId="5"/>
  </si>
  <si>
    <t>90-minute morning variety</t>
    <phoneticPr fontId="3"/>
  </si>
  <si>
    <t>Kentucky Bourbon Festival</t>
    <phoneticPr fontId="3"/>
  </si>
  <si>
    <t>Feature from Kentucky newsletter</t>
    <phoneticPr fontId="3"/>
  </si>
  <si>
    <t>18,584 users</t>
    <phoneticPr fontId="3"/>
  </si>
  <si>
    <t>International Route 66 Mother Road Festival</t>
    <phoneticPr fontId="3"/>
  </si>
  <si>
    <t>Illinois</t>
    <phoneticPr fontId="3"/>
  </si>
  <si>
    <t>Red Fishing in Louisiana: Part 2</t>
    <phoneticPr fontId="3"/>
  </si>
  <si>
    <t>New Orleans Today</t>
    <phoneticPr fontId="5"/>
  </si>
  <si>
    <t>9/2013</t>
    <phoneticPr fontId="3"/>
  </si>
  <si>
    <t>3 pages</t>
    <phoneticPr fontId="3"/>
  </si>
  <si>
    <t>Featuring Chicago's Christkindl Market</t>
    <phoneticPr fontId="3"/>
  </si>
  <si>
    <t>Featuring Minneapolis urban kayaking tour</t>
    <phoneticPr fontId="3"/>
  </si>
  <si>
    <t>Mezamashi Saturday "Top of the World": Chicago and Galena</t>
    <phoneticPr fontId="5"/>
  </si>
  <si>
    <t>11% nationwide rating (highest for time slot)</t>
    <phoneticPr fontId="5"/>
  </si>
  <si>
    <t>60 min.; 2 times</t>
    <phoneticPr fontId="3"/>
  </si>
  <si>
    <t>BS-Fuji</t>
    <phoneticPr fontId="3"/>
  </si>
  <si>
    <t>Streetcars of the World</t>
    <phoneticPr fontId="3"/>
  </si>
  <si>
    <t>Memphis</t>
    <phoneticPr fontId="3"/>
  </si>
  <si>
    <t>3% of time slot</t>
    <phoneticPr fontId="3"/>
  </si>
  <si>
    <t>1-hour travel series</t>
    <phoneticPr fontId="3"/>
  </si>
  <si>
    <t>60 minutes</t>
    <phoneticPr fontId="3"/>
  </si>
  <si>
    <t>Tabi Channel</t>
    <phoneticPr fontId="3"/>
  </si>
  <si>
    <t>Garrett Popcorn and Galena</t>
    <phoneticPr fontId="5"/>
  </si>
  <si>
    <t>BS Fuji</t>
  </si>
  <si>
    <t>New Orleans</t>
  </si>
  <si>
    <t>New Orleans: Culture at the Crossroads</t>
    <phoneticPr fontId="3"/>
  </si>
  <si>
    <t>Feature on Southern cuisine from MRC media fam in May</t>
    <phoneticPr fontId="3"/>
  </si>
  <si>
    <t>Travel Journal</t>
    <phoneticPr fontId="6"/>
  </si>
  <si>
    <t>Travel trade magazine</t>
    <phoneticPr fontId="6"/>
  </si>
  <si>
    <t>1/8 page</t>
    <phoneticPr fontId="6"/>
  </si>
  <si>
    <t>United Today</t>
    <phoneticPr fontId="6"/>
  </si>
  <si>
    <t>October</t>
    <phoneticPr fontId="6"/>
  </si>
  <si>
    <t>NA</t>
    <phoneticPr fontId="6"/>
  </si>
  <si>
    <t>Monthly e-newsletter  to trade from United</t>
    <phoneticPr fontId="6"/>
  </si>
  <si>
    <t>1/4 page</t>
    <phoneticPr fontId="6"/>
  </si>
  <si>
    <t>Travel Journal</t>
    <phoneticPr fontId="6"/>
  </si>
  <si>
    <t>60 min.; 1 time</t>
    <phoneticPr fontId="3"/>
  </si>
  <si>
    <t>J-Com Jungle Music TV</t>
    <phoneticPr fontId="3"/>
  </si>
  <si>
    <t>Music Roots Trip</t>
    <phoneticPr fontId="3"/>
  </si>
  <si>
    <t>Memphis Part 1: Elvis and Blues</t>
    <phoneticPr fontId="3"/>
  </si>
  <si>
    <t>November</t>
    <phoneticPr fontId="3"/>
  </si>
  <si>
    <t>30-minute music series</t>
    <phoneticPr fontId="3"/>
  </si>
  <si>
    <t>20 min; 10 times</t>
    <phoneticPr fontId="3"/>
  </si>
  <si>
    <t>Memphis Part 2: Soul and Gospel</t>
    <phoneticPr fontId="3"/>
  </si>
  <si>
    <t>November</t>
    <phoneticPr fontId="3"/>
  </si>
  <si>
    <t>30-minute music series</t>
    <phoneticPr fontId="3"/>
  </si>
  <si>
    <t>20 min; 11 times</t>
    <phoneticPr fontId="3"/>
  </si>
  <si>
    <t>ANA's Wingspan</t>
    <phoneticPr fontId="6"/>
  </si>
  <si>
    <t>Chicago: No Sports, No Life (Cover Story)</t>
    <phoneticPr fontId="6"/>
  </si>
  <si>
    <t>Monthly Japanese in-flight magazine for ANA</t>
    <phoneticPr fontId="6"/>
  </si>
  <si>
    <t>20 pages</t>
    <phoneticPr fontId="6"/>
  </si>
  <si>
    <t>Drink Planet</t>
    <phoneticPr fontId="6"/>
  </si>
  <si>
    <t>Bartender Inteview: The Aviary</t>
    <phoneticPr fontId="6"/>
  </si>
  <si>
    <t>October</t>
    <phoneticPr fontId="6"/>
  </si>
  <si>
    <t>Website for  F&amp;B professionals</t>
    <phoneticPr fontId="6"/>
  </si>
  <si>
    <t>14 pages</t>
    <phoneticPr fontId="6"/>
  </si>
  <si>
    <t>NA</t>
    <phoneticPr fontId="6"/>
  </si>
  <si>
    <t>TV Asahi</t>
    <phoneticPr fontId="6"/>
  </si>
  <si>
    <t>4-6% of national audience</t>
    <phoneticPr fontId="6"/>
  </si>
  <si>
    <t>Daily morning news and variety show</t>
    <phoneticPr fontId="6"/>
  </si>
  <si>
    <t>Rainbow-Colored Jean</t>
    <phoneticPr fontId="6"/>
  </si>
  <si>
    <t>Holidays in Chicago</t>
    <phoneticPr fontId="6"/>
  </si>
  <si>
    <t>8 mil households</t>
    <phoneticPr fontId="6"/>
  </si>
  <si>
    <t>Nationwide network news/variety show</t>
    <phoneticPr fontId="6"/>
  </si>
  <si>
    <t>Mississippi Part 1: Clarksdale</t>
    <phoneticPr fontId="3"/>
  </si>
  <si>
    <t>October</t>
    <phoneticPr fontId="3"/>
  </si>
  <si>
    <t>Mississippi Part 2: Greenville and Indianola</t>
    <phoneticPr fontId="3"/>
  </si>
  <si>
    <t>2 million</t>
    <phoneticPr fontId="3"/>
  </si>
  <si>
    <t>60 min.; 1 time</t>
    <phoneticPr fontId="3"/>
  </si>
  <si>
    <t>Chicago's  Garrett Popcorn</t>
    <phoneticPr fontId="3"/>
  </si>
  <si>
    <t>Good Morning!</t>
    <phoneticPr fontId="6"/>
  </si>
  <si>
    <t>Fuji TV</t>
    <phoneticPr fontId="3"/>
  </si>
  <si>
    <t>8 minutes</t>
    <phoneticPr fontId="3"/>
  </si>
  <si>
    <t>25 minutes</t>
    <phoneticPr fontId="3"/>
  </si>
  <si>
    <t>Baseball, Hockey, etc.</t>
    <phoneticPr fontId="3"/>
  </si>
  <si>
    <t xml:space="preserve">America Report: </t>
    <phoneticPr fontId="6"/>
  </si>
  <si>
    <t>Discover America at JATA featuring Choose Chicago</t>
  </si>
  <si>
    <t xml:space="preserve">Destination Report: </t>
    <phoneticPr fontId="6"/>
  </si>
  <si>
    <t>Chicago</t>
  </si>
  <si>
    <t>Chicago, Champaign, Galena, Quad Cities, Alton, Peoria, Springfield</t>
    <phoneticPr fontId="3"/>
  </si>
  <si>
    <t>12 pages</t>
    <phoneticPr fontId="6"/>
  </si>
  <si>
    <t>Illinois for Student Group Tours: Special Supplement</t>
    <phoneticPr fontId="6"/>
  </si>
  <si>
    <t>Life in America-Chicago Edition</t>
    <phoneticPr fontId="3"/>
  </si>
  <si>
    <t>Travel and lifestyle blog by Shoko Nagano</t>
    <phoneticPr fontId="3"/>
  </si>
  <si>
    <t>October &amp; November</t>
    <phoneticPr fontId="3"/>
  </si>
  <si>
    <t>Blog site</t>
    <phoneticPr fontId="3"/>
  </si>
  <si>
    <t>75 pages</t>
    <phoneticPr fontId="3"/>
  </si>
  <si>
    <t>NA</t>
    <phoneticPr fontId="3"/>
  </si>
  <si>
    <t>MRC media fam daily reportMN, WI, IA, IL, MO</t>
    <phoneticPr fontId="3"/>
  </si>
  <si>
    <t>Travel Journal</t>
    <phoneticPr fontId="3"/>
  </si>
  <si>
    <t>Mississippi River Country Seminar</t>
    <phoneticPr fontId="3"/>
  </si>
  <si>
    <t>Report from September seminar</t>
    <phoneticPr fontId="3"/>
  </si>
  <si>
    <t>Travel trade magazine</t>
    <phoneticPr fontId="3"/>
  </si>
  <si>
    <t>1/6 page</t>
    <phoneticPr fontId="3"/>
  </si>
  <si>
    <t>Travel trade magazine; reprints distributed to high schools</t>
    <phoneticPr fontId="6"/>
  </si>
  <si>
    <t>New Orleans Intensifying Efforts in Japan</t>
    <phoneticPr fontId="5"/>
  </si>
  <si>
    <t>Aiming for 1 million international visitors by 2018</t>
    <phoneticPr fontId="3"/>
  </si>
  <si>
    <t>Wing Travel Daily</t>
    <phoneticPr fontId="6"/>
  </si>
  <si>
    <t>E-newsletter for travel trade</t>
    <phoneticPr fontId="3"/>
  </si>
  <si>
    <t>1 page</t>
    <phoneticPr fontId="3"/>
  </si>
  <si>
    <t>NA</t>
    <phoneticPr fontId="3"/>
  </si>
  <si>
    <t>NA</t>
    <phoneticPr fontId="3"/>
  </si>
  <si>
    <t>December</t>
    <phoneticPr fontId="3"/>
  </si>
  <si>
    <t>Globetrotter</t>
    <phoneticPr fontId="3"/>
  </si>
  <si>
    <t>Ima Tabi 2014: I Want to Travel There Now</t>
    <phoneticPr fontId="3"/>
  </si>
  <si>
    <t>Minnesota, Twin Cities and Mall of America advertorial</t>
    <phoneticPr fontId="3"/>
  </si>
  <si>
    <t>Annual Guide to the Best Destinations to Visit</t>
    <phoneticPr fontId="3"/>
  </si>
  <si>
    <t>1 page</t>
    <phoneticPr fontId="3"/>
  </si>
  <si>
    <t>Risvel</t>
    <phoneticPr fontId="3"/>
  </si>
  <si>
    <t>2013/10/30</t>
    <phoneticPr fontId="3"/>
  </si>
  <si>
    <t>19,200 users</t>
    <phoneticPr fontId="3"/>
  </si>
  <si>
    <t>Online travel magazine and website</t>
    <phoneticPr fontId="3"/>
  </si>
  <si>
    <t>1 page</t>
    <phoneticPr fontId="3"/>
  </si>
  <si>
    <t>Pass Christian Oyster Festival in Mississippi</t>
    <phoneticPr fontId="3"/>
  </si>
  <si>
    <t>Paducah, KY Designated UNESCO World Creative City</t>
    <phoneticPr fontId="3"/>
  </si>
  <si>
    <t>From Kentucky Tourism press release</t>
    <phoneticPr fontId="3"/>
  </si>
  <si>
    <t>2013/12/07</t>
    <phoneticPr fontId="3"/>
  </si>
  <si>
    <t>St. Patrick's Day in US</t>
    <phoneticPr fontId="3"/>
  </si>
  <si>
    <t>Traditions in Chicago and New London, WI</t>
    <phoneticPr fontId="3"/>
  </si>
  <si>
    <t>New Orleans Mardi Gras</t>
    <phoneticPr fontId="3"/>
  </si>
  <si>
    <t>D'berville, MS BBQ Throwdown &amp; Festival</t>
    <phoneticPr fontId="3"/>
  </si>
  <si>
    <t>Chicago Jazz Festival</t>
    <phoneticPr fontId="3"/>
  </si>
  <si>
    <t>Chicago Blues Festival</t>
    <phoneticPr fontId="3"/>
  </si>
  <si>
    <t>Iowa State Fair in Des Moines</t>
    <phoneticPr fontId="3"/>
  </si>
  <si>
    <t>2014 Event pick up</t>
    <phoneticPr fontId="3"/>
  </si>
  <si>
    <t>Helena, AR King Biscuit Blues Festival</t>
    <phoneticPr fontId="3"/>
  </si>
  <si>
    <t>Chicago Flower and Garden Show</t>
    <phoneticPr fontId="3"/>
  </si>
  <si>
    <t>Driving America: Part 1</t>
    <phoneticPr fontId="5"/>
  </si>
  <si>
    <t>Route 66: Chicago to Kansas</t>
    <phoneticPr fontId="3"/>
  </si>
  <si>
    <t>Training Across America: Part 1</t>
    <phoneticPr fontId="5"/>
  </si>
  <si>
    <t>Chicago, Memphis, New Orleans</t>
    <phoneticPr fontId="3"/>
  </si>
  <si>
    <t>Go Go America</t>
    <phoneticPr fontId="3"/>
  </si>
  <si>
    <t>Route 66: Part 1 Chicago &amp; Missouri</t>
    <phoneticPr fontId="3"/>
  </si>
  <si>
    <t>10/2013</t>
    <phoneticPr fontId="3"/>
  </si>
  <si>
    <t>11/2013</t>
    <phoneticPr fontId="3"/>
  </si>
  <si>
    <t>5 pages</t>
    <phoneticPr fontId="3"/>
  </si>
  <si>
    <t>12/2013</t>
    <phoneticPr fontId="3"/>
  </si>
  <si>
    <t>Wonderful American Trip</t>
    <phoneticPr fontId="3"/>
  </si>
  <si>
    <t>Louisiana</t>
    <phoneticPr fontId="3"/>
  </si>
  <si>
    <t>2013/12/18</t>
    <phoneticPr fontId="3"/>
  </si>
  <si>
    <t>Brand USA Newsletter</t>
    <phoneticPr fontId="3"/>
  </si>
  <si>
    <t>BS-Fuji Louisiana show; Paducah designated UNESCO World Creative City</t>
    <phoneticPr fontId="3"/>
  </si>
  <si>
    <t>E-newsletter for travel trade</t>
    <phoneticPr fontId="3"/>
  </si>
  <si>
    <t>1 page</t>
    <phoneticPr fontId="3"/>
  </si>
  <si>
    <t>25 minutes; 2 times</t>
    <phoneticPr fontId="3"/>
  </si>
  <si>
    <t>3 pages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</si>
</sst>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24" formatCode="\$#,##0_);[Red]\(\$#,##0\)"/>
    <numFmt numFmtId="26" formatCode="\$#,##0.00_);[Red]\(\$#,##0.00\)"/>
    <numFmt numFmtId="176" formatCode="&quot;¥&quot;#,##0_);[Red]\(&quot;¥&quot;#,##0\)"/>
    <numFmt numFmtId="177" formatCode="&quot;¥&quot;#,##0.00_);[Red]\(&quot;¥&quot;#,##0.00\)"/>
    <numFmt numFmtId="178" formatCode="&quot;$&quot;#,##0.00;[Red]&quot;$&quot;\-#,##0.00"/>
    <numFmt numFmtId="179" formatCode="_ &quot;$&quot;* #,##0.00_ ;_ &quot;$&quot;* \-#,##0.00_ ;_ &quot;$&quot;* &quot;-&quot;??_ ;_ @_ "/>
    <numFmt numFmtId="180" formatCode="#,##0_);[Red]\(#,##0\)"/>
    <numFmt numFmtId="181" formatCode="[$¥-411]#,##0_);[Red]\([$¥-411]#,##0\)"/>
    <numFmt numFmtId="182" formatCode="&quot;$&quot;#,##0.00_);[Red]\(&quot;$&quot;#,##0.00\)"/>
    <numFmt numFmtId="183" formatCode="\$#,##0.00;[Red]\-\$#,##0.00"/>
    <numFmt numFmtId="184" formatCode="\$#,##0.00;\-\$#,##0.00"/>
  </numFmts>
  <fonts count="9" x14ac:knownFonts="1">
    <font>
      <sz val="12"/>
      <name val="Osaka"/>
      <family val="3"/>
      <charset val="128"/>
    </font>
    <font>
      <sz val="12"/>
      <name val="Osaka"/>
      <family val="3"/>
      <charset val="128"/>
    </font>
    <font>
      <b/>
      <sz val="12"/>
      <name val="Helvetica"/>
    </font>
    <font>
      <sz val="6"/>
      <name val="Osaka"/>
      <family val="3"/>
      <charset val="128"/>
    </font>
    <font>
      <sz val="12"/>
      <name val="Helvetica"/>
    </font>
    <font>
      <sz val="6"/>
      <name val="ＭＳ Ｐゴシック"/>
      <family val="3"/>
      <charset val="128"/>
    </font>
    <font>
      <sz val="6"/>
      <name val="Arial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2">
    <xf numFmtId="0" fontId="0" fillId="0" borderId="0"/>
    <xf numFmtId="3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49" fontId="4" fillId="0" borderId="0" xfId="0" applyNumberFormat="1" applyFont="1"/>
    <xf numFmtId="24" fontId="2" fillId="0" borderId="0" xfId="0" applyNumberFormat="1" applyFont="1"/>
    <xf numFmtId="24" fontId="2" fillId="0" borderId="0" xfId="0" applyNumberFormat="1" applyFont="1" applyAlignment="1">
      <alignment horizontal="center"/>
    </xf>
    <xf numFmtId="24" fontId="4" fillId="0" borderId="0" xfId="0" applyNumberFormat="1" applyFont="1"/>
    <xf numFmtId="49" fontId="2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180" fontId="2" fillId="0" borderId="0" xfId="0" applyNumberFormat="1" applyFont="1" applyAlignment="1"/>
    <xf numFmtId="180" fontId="4" fillId="0" borderId="0" xfId="0" applyNumberFormat="1" applyFont="1" applyAlignment="1"/>
    <xf numFmtId="0" fontId="0" fillId="0" borderId="0" xfId="0" applyAlignment="1">
      <alignment horizontal="right"/>
    </xf>
    <xf numFmtId="179" fontId="4" fillId="0" borderId="0" xfId="0" applyNumberFormat="1" applyFont="1"/>
    <xf numFmtId="0" fontId="4" fillId="0" borderId="0" xfId="0" applyNumberFormat="1" applyFont="1" applyAlignment="1">
      <alignment horizontal="right"/>
    </xf>
    <xf numFmtId="26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81" fontId="4" fillId="0" borderId="0" xfId="0" applyNumberFormat="1" applyFont="1"/>
    <xf numFmtId="26" fontId="4" fillId="0" borderId="0" xfId="0" applyNumberFormat="1" applyFont="1"/>
    <xf numFmtId="181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26" fontId="2" fillId="0" borderId="0" xfId="0" applyNumberFormat="1" applyFont="1" applyAlignment="1">
      <alignment horizontal="right"/>
    </xf>
    <xf numFmtId="26" fontId="2" fillId="0" borderId="0" xfId="0" applyNumberFormat="1" applyFont="1" applyAlignment="1">
      <alignment horizontal="center"/>
    </xf>
    <xf numFmtId="26" fontId="0" fillId="0" borderId="0" xfId="0" applyNumberFormat="1" applyAlignment="1">
      <alignment horizontal="right"/>
    </xf>
    <xf numFmtId="181" fontId="2" fillId="0" borderId="0" xfId="0" applyNumberFormat="1" applyFont="1"/>
    <xf numFmtId="176" fontId="4" fillId="0" borderId="0" xfId="2" applyNumberFormat="1" applyFont="1"/>
    <xf numFmtId="182" fontId="4" fillId="0" borderId="0" xfId="0" applyNumberFormat="1" applyFont="1"/>
    <xf numFmtId="15" fontId="4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78" fontId="4" fillId="0" borderId="0" xfId="0" applyNumberFormat="1" applyFont="1"/>
    <xf numFmtId="16" fontId="4" fillId="0" borderId="0" xfId="0" applyNumberFormat="1" applyFont="1" applyAlignment="1">
      <alignment horizontal="right"/>
    </xf>
    <xf numFmtId="176" fontId="4" fillId="0" borderId="0" xfId="0" applyNumberFormat="1" applyFont="1"/>
    <xf numFmtId="176" fontId="4" fillId="0" borderId="0" xfId="3" applyFont="1"/>
    <xf numFmtId="183" fontId="4" fillId="0" borderId="0" xfId="3" applyNumberFormat="1" applyFont="1"/>
    <xf numFmtId="3" fontId="4" fillId="0" borderId="0" xfId="0" applyNumberFormat="1" applyFont="1"/>
    <xf numFmtId="1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7" fontId="4" fillId="0" borderId="0" xfId="0" applyNumberFormat="1" applyFont="1"/>
    <xf numFmtId="176" fontId="2" fillId="0" borderId="0" xfId="0" applyNumberFormat="1" applyFont="1"/>
    <xf numFmtId="183" fontId="2" fillId="0" borderId="0" xfId="0" applyNumberFormat="1" applyFont="1"/>
    <xf numFmtId="17" fontId="0" fillId="0" borderId="0" xfId="0" applyNumberFormat="1" applyAlignment="1">
      <alignment horizontal="right"/>
    </xf>
    <xf numFmtId="3" fontId="0" fillId="0" borderId="0" xfId="0" applyNumberFormat="1"/>
    <xf numFmtId="49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/>
    </xf>
    <xf numFmtId="26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2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14" fontId="4" fillId="0" borderId="0" xfId="0" applyNumberFormat="1" applyFont="1"/>
    <xf numFmtId="38" fontId="4" fillId="0" borderId="0" xfId="0" applyNumberFormat="1" applyFont="1" applyAlignment="1">
      <alignment horizontal="right"/>
    </xf>
    <xf numFmtId="176" fontId="4" fillId="0" borderId="0" xfId="0" applyNumberFormat="1" applyFont="1"/>
    <xf numFmtId="3" fontId="4" fillId="0" borderId="0" xfId="0" applyNumberFormat="1" applyFont="1"/>
    <xf numFmtId="176" fontId="4" fillId="0" borderId="0" xfId="0" applyNumberFormat="1" applyFont="1"/>
    <xf numFmtId="26" fontId="4" fillId="0" borderId="0" xfId="0" applyNumberFormat="1" applyFont="1"/>
    <xf numFmtId="176" fontId="4" fillId="0" borderId="0" xfId="3" applyFont="1"/>
    <xf numFmtId="15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38" fontId="4" fillId="0" borderId="0" xfId="1" applyFont="1"/>
    <xf numFmtId="176" fontId="4" fillId="0" borderId="0" xfId="0" applyNumberFormat="1" applyFont="1"/>
    <xf numFmtId="176" fontId="4" fillId="0" borderId="0" xfId="3" applyFont="1"/>
    <xf numFmtId="49" fontId="4" fillId="0" borderId="0" xfId="0" applyNumberFormat="1" applyFont="1" applyAlignment="1">
      <alignment horizontal="right"/>
    </xf>
    <xf numFmtId="30" fontId="4" fillId="0" borderId="0" xfId="0" applyNumberFormat="1" applyFont="1" applyAlignment="1">
      <alignment horizontal="right"/>
    </xf>
    <xf numFmtId="30" fontId="4" fillId="0" borderId="0" xfId="0" applyNumberFormat="1" applyFont="1"/>
    <xf numFmtId="176" fontId="4" fillId="0" borderId="0" xfId="3" applyFont="1"/>
    <xf numFmtId="184" fontId="4" fillId="0" borderId="0" xfId="0" applyNumberFormat="1" applyFont="1"/>
    <xf numFmtId="6" fontId="4" fillId="0" borderId="0" xfId="0" applyNumberFormat="1" applyFont="1"/>
    <xf numFmtId="0" fontId="1" fillId="0" borderId="0" xfId="0" applyFont="1"/>
    <xf numFmtId="56" fontId="4" fillId="0" borderId="0" xfId="0" applyNumberFormat="1" applyFont="1"/>
    <xf numFmtId="24" fontId="4" fillId="0" borderId="0" xfId="0" applyNumberFormat="1" applyFont="1" applyAlignment="1">
      <alignment horizontal="right"/>
    </xf>
    <xf numFmtId="176" fontId="4" fillId="0" borderId="0" xfId="3" applyFont="1" applyAlignment="1">
      <alignment horizontal="left"/>
    </xf>
  </cellXfs>
  <cellStyles count="152"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桁区切り" xfId="1" builtinId="6"/>
    <cellStyle name="通貨" xfId="3" builtinId="7"/>
    <cellStyle name="通貨 [0.00]" xfId="2" builtinId="4"/>
    <cellStyle name="標準" xfId="0" builtinId="0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B6" workbookViewId="0">
      <selection activeCell="I26" sqref="I26"/>
    </sheetView>
  </sheetViews>
  <sheetFormatPr baseColWidth="12" defaultColWidth="10.625" defaultRowHeight="18" customHeight="1" x14ac:dyDescent="0"/>
  <cols>
    <col min="1" max="1" width="17.5" style="19" customWidth="1"/>
    <col min="2" max="2" width="30.625" style="19" customWidth="1"/>
    <col min="3" max="3" width="45.75" style="19" customWidth="1"/>
    <col min="4" max="4" width="9" style="10" customWidth="1"/>
    <col min="5" max="5" width="9.5" style="22" customWidth="1"/>
    <col min="6" max="6" width="23" style="23" customWidth="1"/>
    <col min="7" max="7" width="7.875" style="9" customWidth="1"/>
    <col min="8" max="8" width="11" style="33" customWidth="1"/>
    <col min="9" max="9" width="11.75" style="36" bestFit="1" customWidth="1"/>
  </cols>
  <sheetData>
    <row r="1" spans="1:9" s="1" customFormat="1" ht="18" customHeight="1">
      <c r="A1" s="18" t="s">
        <v>75</v>
      </c>
      <c r="B1" s="18"/>
      <c r="C1" s="18"/>
      <c r="D1" s="15"/>
      <c r="E1" s="21"/>
      <c r="F1" s="6"/>
      <c r="G1" s="6"/>
      <c r="H1" s="30"/>
      <c r="I1" s="34"/>
    </row>
    <row r="2" spans="1:9" s="1" customFormat="1" ht="18" customHeight="1">
      <c r="A2" s="18" t="s">
        <v>165</v>
      </c>
      <c r="B2" s="18" t="s">
        <v>260</v>
      </c>
      <c r="C2" s="18" t="s">
        <v>261</v>
      </c>
      <c r="D2" s="2" t="s">
        <v>262</v>
      </c>
      <c r="E2" s="21" t="s">
        <v>178</v>
      </c>
      <c r="F2" s="1" t="s">
        <v>179</v>
      </c>
      <c r="G2" s="1" t="s">
        <v>188</v>
      </c>
      <c r="H2" s="31" t="s">
        <v>173</v>
      </c>
      <c r="I2" s="35" t="s">
        <v>174</v>
      </c>
    </row>
    <row r="3" spans="1:9">
      <c r="A3" s="7" t="s">
        <v>218</v>
      </c>
      <c r="B3" s="57" t="s">
        <v>224</v>
      </c>
      <c r="D3" s="65">
        <v>39998</v>
      </c>
      <c r="E3" s="58" t="s">
        <v>80</v>
      </c>
      <c r="F3" s="43" t="s">
        <v>43</v>
      </c>
      <c r="G3" s="43" t="s">
        <v>172</v>
      </c>
      <c r="H3" s="59" t="s">
        <v>80</v>
      </c>
      <c r="I3" s="60" t="s">
        <v>80</v>
      </c>
    </row>
    <row r="4" spans="1:9" s="7" customFormat="1" ht="18" customHeight="1">
      <c r="A4" s="7" t="s">
        <v>247</v>
      </c>
      <c r="B4" s="57" t="s">
        <v>225</v>
      </c>
      <c r="D4" s="65">
        <v>39998</v>
      </c>
      <c r="E4" s="68">
        <v>8000</v>
      </c>
      <c r="F4" s="7" t="s">
        <v>226</v>
      </c>
      <c r="G4" s="7" t="s">
        <v>227</v>
      </c>
      <c r="H4" s="71">
        <f>66667*3</f>
        <v>200001</v>
      </c>
      <c r="I4" s="70">
        <f>H4/98</f>
        <v>2040.8265306122448</v>
      </c>
    </row>
    <row r="5" spans="1:9" s="7" customFormat="1" ht="18" customHeight="1">
      <c r="A5" s="7" t="s">
        <v>228</v>
      </c>
      <c r="B5" s="57" t="s">
        <v>229</v>
      </c>
      <c r="D5" s="65">
        <v>40008</v>
      </c>
      <c r="E5" s="68">
        <v>8000</v>
      </c>
      <c r="F5" s="7" t="s">
        <v>230</v>
      </c>
      <c r="G5" s="7" t="s">
        <v>231</v>
      </c>
      <c r="H5" s="71">
        <f>66667*3</f>
        <v>200001</v>
      </c>
      <c r="I5" s="70">
        <f>H5/98</f>
        <v>2040.8265306122448</v>
      </c>
    </row>
    <row r="6" spans="1:9" s="7" customFormat="1" ht="18" customHeight="1">
      <c r="A6" s="7" t="s">
        <v>232</v>
      </c>
      <c r="B6" s="57" t="s">
        <v>233</v>
      </c>
      <c r="D6" s="65">
        <v>40014</v>
      </c>
      <c r="E6" s="68" t="s">
        <v>234</v>
      </c>
      <c r="F6" s="43" t="s">
        <v>235</v>
      </c>
      <c r="G6" s="43" t="s">
        <v>236</v>
      </c>
      <c r="H6" s="59" t="s">
        <v>234</v>
      </c>
      <c r="I6" s="60" t="s">
        <v>234</v>
      </c>
    </row>
    <row r="7" spans="1:9">
      <c r="A7" s="7" t="s">
        <v>218</v>
      </c>
      <c r="B7" s="57" t="s">
        <v>233</v>
      </c>
      <c r="D7" s="65">
        <v>40015</v>
      </c>
      <c r="E7" s="58" t="s">
        <v>80</v>
      </c>
      <c r="F7" s="43" t="s">
        <v>43</v>
      </c>
      <c r="G7" s="43" t="s">
        <v>172</v>
      </c>
      <c r="H7" s="59" t="s">
        <v>80</v>
      </c>
      <c r="I7" s="60" t="s">
        <v>80</v>
      </c>
    </row>
    <row r="8" spans="1:9">
      <c r="A8" s="7" t="s">
        <v>218</v>
      </c>
      <c r="B8" s="57" t="s">
        <v>237</v>
      </c>
      <c r="D8" s="65">
        <v>40018</v>
      </c>
      <c r="E8" s="58" t="s">
        <v>80</v>
      </c>
      <c r="F8" s="43" t="s">
        <v>43</v>
      </c>
      <c r="G8" s="43" t="s">
        <v>172</v>
      </c>
      <c r="H8" s="59" t="s">
        <v>80</v>
      </c>
      <c r="I8" s="60" t="s">
        <v>80</v>
      </c>
    </row>
    <row r="9" spans="1:9" s="7" customFormat="1" ht="18" customHeight="1">
      <c r="A9" s="7" t="s">
        <v>228</v>
      </c>
      <c r="B9" s="57" t="s">
        <v>239</v>
      </c>
      <c r="D9" s="65">
        <v>40050</v>
      </c>
      <c r="E9" s="68">
        <v>18000</v>
      </c>
      <c r="F9" s="7" t="s">
        <v>250</v>
      </c>
      <c r="G9" s="7" t="s">
        <v>240</v>
      </c>
      <c r="H9" s="71">
        <f>450000*3</f>
        <v>1350000</v>
      </c>
      <c r="I9" s="70">
        <f>H9/97</f>
        <v>13917.525773195875</v>
      </c>
    </row>
    <row r="10" spans="1:9" s="7" customFormat="1" ht="18" customHeight="1">
      <c r="A10" s="7" t="s">
        <v>228</v>
      </c>
      <c r="B10" s="7" t="s">
        <v>248</v>
      </c>
      <c r="C10" s="7" t="s">
        <v>361</v>
      </c>
      <c r="D10" s="65">
        <v>40050</v>
      </c>
      <c r="E10" s="68">
        <v>18000</v>
      </c>
      <c r="F10" s="7" t="s">
        <v>250</v>
      </c>
      <c r="G10" s="7" t="s">
        <v>238</v>
      </c>
      <c r="H10" s="71">
        <f>33333*3</f>
        <v>99999</v>
      </c>
      <c r="I10" s="70">
        <f>H10/97</f>
        <v>1030.9175257731958</v>
      </c>
    </row>
    <row r="11" spans="1:9" s="7" customFormat="1" ht="18" customHeight="1">
      <c r="A11" s="7" t="s">
        <v>247</v>
      </c>
      <c r="B11" s="7" t="s">
        <v>248</v>
      </c>
      <c r="C11" s="7" t="s">
        <v>249</v>
      </c>
      <c r="D11" s="65">
        <v>40050</v>
      </c>
      <c r="E11" s="68">
        <v>18000</v>
      </c>
      <c r="F11" s="7" t="s">
        <v>250</v>
      </c>
      <c r="G11" s="7" t="s">
        <v>251</v>
      </c>
      <c r="H11" s="71">
        <f t="shared" ref="H11:H16" si="0">33000*3</f>
        <v>99000</v>
      </c>
      <c r="I11" s="81">
        <f t="shared" ref="I11:I16" si="1">H11/98</f>
        <v>1010.204081632653</v>
      </c>
    </row>
    <row r="12" spans="1:9" s="7" customFormat="1" ht="18" customHeight="1">
      <c r="A12" s="7" t="s">
        <v>247</v>
      </c>
      <c r="B12" s="7" t="s">
        <v>248</v>
      </c>
      <c r="C12" s="7" t="s">
        <v>252</v>
      </c>
      <c r="D12" s="65">
        <v>40050</v>
      </c>
      <c r="E12" s="68">
        <v>18000</v>
      </c>
      <c r="F12" s="7" t="s">
        <v>250</v>
      </c>
      <c r="G12" s="7" t="s">
        <v>251</v>
      </c>
      <c r="H12" s="80">
        <f t="shared" si="0"/>
        <v>99000</v>
      </c>
      <c r="I12" s="81">
        <f t="shared" si="1"/>
        <v>1010.204081632653</v>
      </c>
    </row>
    <row r="13" spans="1:9" s="7" customFormat="1" ht="18" customHeight="1">
      <c r="A13" s="7" t="s">
        <v>247</v>
      </c>
      <c r="B13" s="7" t="s">
        <v>248</v>
      </c>
      <c r="C13" s="7" t="s">
        <v>362</v>
      </c>
      <c r="D13" s="65">
        <v>40050</v>
      </c>
      <c r="E13" s="68">
        <v>18000</v>
      </c>
      <c r="F13" s="7" t="s">
        <v>250</v>
      </c>
      <c r="G13" s="7" t="s">
        <v>251</v>
      </c>
      <c r="H13" s="80">
        <f t="shared" si="0"/>
        <v>99000</v>
      </c>
      <c r="I13" s="81">
        <f t="shared" si="1"/>
        <v>1010.204081632653</v>
      </c>
    </row>
    <row r="14" spans="1:9" s="7" customFormat="1" ht="18" customHeight="1">
      <c r="A14" s="7" t="s">
        <v>247</v>
      </c>
      <c r="B14" s="7" t="s">
        <v>248</v>
      </c>
      <c r="C14" s="7" t="s">
        <v>326</v>
      </c>
      <c r="D14" s="65">
        <v>40050</v>
      </c>
      <c r="E14" s="68">
        <v>18000</v>
      </c>
      <c r="F14" s="7" t="s">
        <v>250</v>
      </c>
      <c r="G14" s="7" t="s">
        <v>251</v>
      </c>
      <c r="H14" s="80">
        <f t="shared" si="0"/>
        <v>99000</v>
      </c>
      <c r="I14" s="81">
        <f t="shared" si="1"/>
        <v>1010.204081632653</v>
      </c>
    </row>
    <row r="15" spans="1:9" s="7" customFormat="1" ht="18" customHeight="1">
      <c r="A15" s="7" t="s">
        <v>247</v>
      </c>
      <c r="B15" s="7" t="s">
        <v>248</v>
      </c>
      <c r="C15" s="7" t="s">
        <v>327</v>
      </c>
      <c r="D15" s="65">
        <v>40050</v>
      </c>
      <c r="E15" s="68">
        <v>18000</v>
      </c>
      <c r="F15" s="7" t="s">
        <v>250</v>
      </c>
      <c r="G15" s="7" t="s">
        <v>251</v>
      </c>
      <c r="H15" s="80">
        <f t="shared" si="0"/>
        <v>99000</v>
      </c>
      <c r="I15" s="81">
        <f t="shared" si="1"/>
        <v>1010.204081632653</v>
      </c>
    </row>
    <row r="16" spans="1:9" s="7" customFormat="1" ht="18" customHeight="1">
      <c r="A16" s="7" t="s">
        <v>247</v>
      </c>
      <c r="B16" s="7" t="s">
        <v>248</v>
      </c>
      <c r="C16" s="7" t="s">
        <v>328</v>
      </c>
      <c r="D16" s="65">
        <v>40050</v>
      </c>
      <c r="E16" s="68">
        <v>18000</v>
      </c>
      <c r="F16" s="7" t="s">
        <v>250</v>
      </c>
      <c r="G16" s="7" t="s">
        <v>251</v>
      </c>
      <c r="H16" s="80">
        <f t="shared" si="0"/>
        <v>99000</v>
      </c>
      <c r="I16" s="81">
        <f t="shared" si="1"/>
        <v>1010.204081632653</v>
      </c>
    </row>
    <row r="17" spans="1:9" s="7" customFormat="1" ht="18" customHeight="1">
      <c r="A17" s="7" t="s">
        <v>232</v>
      </c>
      <c r="B17" s="57" t="s">
        <v>441</v>
      </c>
      <c r="C17" s="7" t="s">
        <v>442</v>
      </c>
      <c r="D17" s="65">
        <v>40079</v>
      </c>
      <c r="E17" s="68" t="s">
        <v>234</v>
      </c>
      <c r="F17" s="43" t="s">
        <v>235</v>
      </c>
      <c r="G17" s="43" t="s">
        <v>236</v>
      </c>
      <c r="H17" s="59" t="s">
        <v>234</v>
      </c>
      <c r="I17" s="60" t="s">
        <v>234</v>
      </c>
    </row>
    <row r="18" spans="1:9" s="7" customFormat="1" ht="18" customHeight="1">
      <c r="A18" s="7" t="s">
        <v>241</v>
      </c>
      <c r="B18" s="57" t="s">
        <v>242</v>
      </c>
      <c r="D18" s="65">
        <v>40085</v>
      </c>
      <c r="E18" s="68">
        <v>8000</v>
      </c>
      <c r="F18" s="7" t="s">
        <v>243</v>
      </c>
      <c r="G18" s="7" t="s">
        <v>244</v>
      </c>
      <c r="H18" s="71">
        <f>150000*3</f>
        <v>450000</v>
      </c>
      <c r="I18" s="70">
        <f>H18/99</f>
        <v>4545.454545454545</v>
      </c>
    </row>
    <row r="19" spans="1:9" s="7" customFormat="1" ht="18" customHeight="1">
      <c r="A19" s="7" t="s">
        <v>245</v>
      </c>
      <c r="B19" s="57" t="s">
        <v>303</v>
      </c>
      <c r="D19" s="65">
        <v>40085</v>
      </c>
      <c r="E19" s="68">
        <v>8000</v>
      </c>
      <c r="F19" s="7" t="s">
        <v>243</v>
      </c>
      <c r="G19" s="7" t="s">
        <v>304</v>
      </c>
      <c r="H19" s="71">
        <f>333333*3</f>
        <v>999999</v>
      </c>
      <c r="I19" s="70">
        <f>H19/99</f>
        <v>10101</v>
      </c>
    </row>
    <row r="20" spans="1:9" s="7" customFormat="1" ht="18" customHeight="1">
      <c r="A20" s="7" t="s">
        <v>232</v>
      </c>
      <c r="B20" s="57" t="s">
        <v>446</v>
      </c>
      <c r="C20" s="7" t="s">
        <v>447</v>
      </c>
      <c r="D20" s="65">
        <v>40092</v>
      </c>
      <c r="E20" s="68" t="s">
        <v>234</v>
      </c>
      <c r="F20" s="43" t="s">
        <v>235</v>
      </c>
      <c r="G20" s="43" t="s">
        <v>236</v>
      </c>
      <c r="H20" s="59" t="s">
        <v>234</v>
      </c>
      <c r="I20" s="60" t="s">
        <v>234</v>
      </c>
    </row>
    <row r="21" spans="1:9" s="7" customFormat="1" ht="18" customHeight="1">
      <c r="A21" s="7" t="s">
        <v>440</v>
      </c>
      <c r="B21" s="57" t="s">
        <v>441</v>
      </c>
      <c r="C21" s="7" t="s">
        <v>442</v>
      </c>
      <c r="D21" s="65">
        <v>40099</v>
      </c>
      <c r="E21" s="68">
        <v>8000</v>
      </c>
      <c r="F21" s="7" t="s">
        <v>443</v>
      </c>
      <c r="G21" s="84" t="s">
        <v>444</v>
      </c>
      <c r="H21" s="80">
        <f>166666*3</f>
        <v>499998</v>
      </c>
      <c r="I21" s="70">
        <f>H21/98</f>
        <v>5102.0204081632655</v>
      </c>
    </row>
    <row r="22" spans="1:9" s="7" customFormat="1" ht="18" customHeight="1">
      <c r="A22" s="7" t="s">
        <v>448</v>
      </c>
      <c r="B22" s="57" t="s">
        <v>441</v>
      </c>
      <c r="C22" s="7" t="s">
        <v>442</v>
      </c>
      <c r="D22" s="65">
        <v>40101</v>
      </c>
      <c r="E22" s="68" t="s">
        <v>438</v>
      </c>
      <c r="F22" s="43" t="s">
        <v>449</v>
      </c>
      <c r="G22" s="84" t="s">
        <v>450</v>
      </c>
      <c r="H22" s="80" t="s">
        <v>451</v>
      </c>
      <c r="I22" s="70" t="s">
        <v>452</v>
      </c>
    </row>
    <row r="23" spans="1:9" s="7" customFormat="1" ht="18" customHeight="1">
      <c r="A23" s="7" t="s">
        <v>378</v>
      </c>
      <c r="B23" s="57" t="s">
        <v>426</v>
      </c>
      <c r="C23" s="7" t="s">
        <v>427</v>
      </c>
      <c r="D23" s="65">
        <v>40106</v>
      </c>
      <c r="E23" s="68">
        <v>8000</v>
      </c>
      <c r="F23" s="43" t="s">
        <v>379</v>
      </c>
      <c r="G23" s="7" t="s">
        <v>380</v>
      </c>
      <c r="H23" s="80">
        <f>83333*3</f>
        <v>249999</v>
      </c>
      <c r="I23" s="70">
        <f>H23/98</f>
        <v>2551.0102040816328</v>
      </c>
    </row>
    <row r="24" spans="1:9" s="7" customFormat="1" ht="18" customHeight="1">
      <c r="A24" s="7" t="s">
        <v>378</v>
      </c>
      <c r="B24" s="57" t="s">
        <v>446</v>
      </c>
      <c r="C24" s="7" t="s">
        <v>447</v>
      </c>
      <c r="D24" s="65">
        <v>40113</v>
      </c>
      <c r="E24" s="68">
        <v>8000</v>
      </c>
      <c r="F24" s="43" t="s">
        <v>379</v>
      </c>
      <c r="G24" s="84" t="s">
        <v>444</v>
      </c>
      <c r="H24" s="80">
        <f>166666*3</f>
        <v>499998</v>
      </c>
      <c r="I24" s="70">
        <f>H24/98</f>
        <v>5102.0204081632655</v>
      </c>
    </row>
    <row r="25" spans="1:9" s="7" customFormat="1" ht="18" customHeight="1">
      <c r="A25" s="7" t="s">
        <v>241</v>
      </c>
      <c r="B25" s="57" t="s">
        <v>441</v>
      </c>
      <c r="C25" s="7" t="s">
        <v>442</v>
      </c>
      <c r="D25" s="65">
        <v>40113</v>
      </c>
      <c r="E25" s="68">
        <v>8000</v>
      </c>
      <c r="F25" s="43" t="s">
        <v>443</v>
      </c>
      <c r="G25" s="84" t="s">
        <v>444</v>
      </c>
      <c r="H25" s="80">
        <f>66667*3</f>
        <v>200001</v>
      </c>
      <c r="I25" s="70">
        <f>H25/98</f>
        <v>2040.8265306122448</v>
      </c>
    </row>
    <row r="26" spans="1:9" s="7" customFormat="1" ht="18" customHeight="1">
      <c r="A26" s="7" t="s">
        <v>381</v>
      </c>
      <c r="B26" s="57" t="s">
        <v>428</v>
      </c>
      <c r="C26" s="7" t="s">
        <v>429</v>
      </c>
      <c r="D26" s="50" t="s">
        <v>382</v>
      </c>
      <c r="E26" s="51" t="s">
        <v>383</v>
      </c>
      <c r="F26" s="8" t="s">
        <v>384</v>
      </c>
      <c r="G26" s="7" t="s">
        <v>385</v>
      </c>
      <c r="H26" s="86" t="s">
        <v>383</v>
      </c>
      <c r="I26" s="60" t="s">
        <v>383</v>
      </c>
    </row>
    <row r="27" spans="1:9" s="7" customFormat="1" ht="18" customHeight="1">
      <c r="A27" s="7" t="s">
        <v>386</v>
      </c>
      <c r="B27" s="57" t="s">
        <v>432</v>
      </c>
      <c r="C27" s="7" t="s">
        <v>430</v>
      </c>
      <c r="D27" s="65">
        <v>40141</v>
      </c>
      <c r="E27" s="68">
        <v>12500</v>
      </c>
      <c r="F27" s="8" t="s">
        <v>445</v>
      </c>
      <c r="G27" s="7" t="s">
        <v>431</v>
      </c>
      <c r="H27" s="80">
        <f>(666000*12)*3</f>
        <v>23976000</v>
      </c>
      <c r="I27" s="70">
        <f>H27/99</f>
        <v>242181.81818181818</v>
      </c>
    </row>
    <row r="28" spans="1:9" s="7" customFormat="1" ht="18" customHeight="1">
      <c r="A28" s="7" t="s">
        <v>491</v>
      </c>
      <c r="B28" s="57"/>
      <c r="C28" s="7" t="s">
        <v>492</v>
      </c>
      <c r="D28" s="65">
        <v>40163</v>
      </c>
      <c r="E28" s="68" t="s">
        <v>451</v>
      </c>
      <c r="F28" s="8" t="s">
        <v>493</v>
      </c>
      <c r="G28" s="7" t="s">
        <v>494</v>
      </c>
      <c r="H28" s="86" t="s">
        <v>383</v>
      </c>
      <c r="I28" s="60" t="s">
        <v>383</v>
      </c>
    </row>
    <row r="29" spans="1:9" ht="18" customHeight="1">
      <c r="A29" s="18" t="s">
        <v>186</v>
      </c>
      <c r="H29" s="32">
        <f>SUM(H3:H27)</f>
        <v>29319996</v>
      </c>
      <c r="I29" s="26">
        <f>SUM(I3:I27)</f>
        <v>296715.4711282826</v>
      </c>
    </row>
    <row r="31" spans="1:9" ht="18" customHeight="1">
      <c r="I31" s="36">
        <f>I21+I23+I24+I25+I27</f>
        <v>256977.69573283859</v>
      </c>
    </row>
  </sheetData>
  <phoneticPr fontId="3"/>
  <printOptions gridLines="1"/>
  <pageMargins left="0.79000000000000015" right="0.79000000000000015" top="0.98" bottom="0.98" header="0.51" footer="0.51"/>
  <pageSetup paperSize="9" orientation="portrait" horizontalDpi="4294967292" verticalDpi="4294967292"/>
  <headerFooter>
    <oddHeader>&amp;L&amp;"Helvetica,太字"&amp;14Mississippi River Country USA Japan Media Exposure July 2012-June 2013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topLeftCell="D1" workbookViewId="0">
      <selection activeCell="G48" sqref="G48"/>
    </sheetView>
  </sheetViews>
  <sheetFormatPr baseColWidth="12" defaultColWidth="10.625" defaultRowHeight="18" customHeight="1" x14ac:dyDescent="0"/>
  <cols>
    <col min="1" max="1" width="24" style="7" customWidth="1"/>
    <col min="2" max="2" width="32.75" style="7" customWidth="1"/>
    <col min="3" max="3" width="37.75" style="7" customWidth="1"/>
    <col min="4" max="4" width="15.875" style="17" customWidth="1"/>
    <col min="5" max="5" width="18.25" style="7" customWidth="1"/>
    <col min="6" max="6" width="36.125" style="8" customWidth="1"/>
    <col min="7" max="7" width="10.5" style="25" customWidth="1"/>
    <col min="8" max="8" width="15.125" style="28" customWidth="1"/>
    <col min="9" max="9" width="11.875" style="14" customWidth="1"/>
    <col min="10" max="16384" width="10.625" style="7"/>
  </cols>
  <sheetData>
    <row r="1" spans="1:9" s="4" customFormat="1" ht="18" customHeight="1">
      <c r="A1" s="4" t="s">
        <v>92</v>
      </c>
      <c r="D1" s="15"/>
      <c r="E1" s="5"/>
      <c r="F1" s="6"/>
      <c r="G1" s="20"/>
      <c r="H1" s="37"/>
      <c r="I1" s="12"/>
    </row>
    <row r="2" spans="1:9" s="1" customFormat="1" ht="18" customHeight="1">
      <c r="A2" s="1" t="s">
        <v>93</v>
      </c>
      <c r="B2" s="1" t="s">
        <v>94</v>
      </c>
      <c r="C2" s="1" t="s">
        <v>95</v>
      </c>
      <c r="D2" s="2" t="s">
        <v>96</v>
      </c>
      <c r="E2" s="3" t="s">
        <v>97</v>
      </c>
      <c r="F2" s="1" t="s">
        <v>98</v>
      </c>
      <c r="G2" s="27" t="s">
        <v>99</v>
      </c>
      <c r="H2" s="31" t="s">
        <v>100</v>
      </c>
      <c r="I2" s="13" t="s">
        <v>101</v>
      </c>
    </row>
    <row r="3" spans="1:9" customFormat="1">
      <c r="A3" s="7" t="s">
        <v>305</v>
      </c>
      <c r="B3" s="7" t="s">
        <v>306</v>
      </c>
      <c r="C3" s="7" t="s">
        <v>346</v>
      </c>
      <c r="D3" s="78">
        <v>39997</v>
      </c>
      <c r="E3" s="61">
        <v>662145</v>
      </c>
      <c r="F3" s="8" t="s">
        <v>307</v>
      </c>
      <c r="G3" s="8" t="s">
        <v>308</v>
      </c>
      <c r="H3" s="73">
        <v>2800000</v>
      </c>
      <c r="I3" s="70">
        <f>H3/98</f>
        <v>28571.428571428572</v>
      </c>
    </row>
    <row r="4" spans="1:9" ht="18" customHeight="1">
      <c r="A4" s="7" t="s">
        <v>287</v>
      </c>
      <c r="B4" s="7" t="s">
        <v>376</v>
      </c>
      <c r="C4" s="7" t="s">
        <v>377</v>
      </c>
      <c r="D4" s="79">
        <v>40006</v>
      </c>
      <c r="E4" s="7">
        <v>48000</v>
      </c>
      <c r="F4" s="8" t="s">
        <v>289</v>
      </c>
      <c r="G4" s="25" t="s">
        <v>290</v>
      </c>
      <c r="H4" s="71">
        <f>(1600000*2)*3</f>
        <v>9600000</v>
      </c>
      <c r="I4" s="70">
        <f t="shared" ref="I4:I21" si="0">H4/98</f>
        <v>97959.183673469393</v>
      </c>
    </row>
    <row r="5" spans="1:9" ht="18" customHeight="1">
      <c r="A5" s="7" t="s">
        <v>287</v>
      </c>
      <c r="B5" s="7" t="s">
        <v>288</v>
      </c>
      <c r="C5" s="7" t="s">
        <v>275</v>
      </c>
      <c r="D5" s="79">
        <v>40013</v>
      </c>
      <c r="E5" s="7">
        <v>48000</v>
      </c>
      <c r="F5" s="8" t="s">
        <v>289</v>
      </c>
      <c r="G5" s="25" t="s">
        <v>290</v>
      </c>
      <c r="H5" s="71">
        <f>(1600000*2)*3</f>
        <v>9600000</v>
      </c>
      <c r="I5" s="70">
        <f t="shared" si="0"/>
        <v>97959.183673469393</v>
      </c>
    </row>
    <row r="6" spans="1:9" customFormat="1">
      <c r="A6" s="7" t="s">
        <v>309</v>
      </c>
      <c r="B6" s="7" t="s">
        <v>310</v>
      </c>
      <c r="C6" s="7"/>
      <c r="D6" s="78">
        <v>40033</v>
      </c>
      <c r="E6" s="61">
        <v>160000</v>
      </c>
      <c r="F6" s="8" t="s">
        <v>311</v>
      </c>
      <c r="G6" s="8" t="s">
        <v>312</v>
      </c>
      <c r="H6" s="73">
        <v>527500</v>
      </c>
      <c r="I6" s="70">
        <f t="shared" si="0"/>
        <v>5382.6530612244896</v>
      </c>
    </row>
    <row r="7" spans="1:9" customFormat="1">
      <c r="A7" s="7" t="s">
        <v>313</v>
      </c>
      <c r="B7" s="7" t="s">
        <v>314</v>
      </c>
      <c r="C7" s="7"/>
      <c r="D7" s="78">
        <v>40079</v>
      </c>
      <c r="E7" s="61">
        <v>80000</v>
      </c>
      <c r="F7" s="8" t="s">
        <v>315</v>
      </c>
      <c r="G7" s="8" t="s">
        <v>316</v>
      </c>
      <c r="H7" s="73">
        <v>1400000</v>
      </c>
      <c r="I7" s="70">
        <f t="shared" si="0"/>
        <v>14285.714285714286</v>
      </c>
    </row>
    <row r="8" spans="1:9" customFormat="1">
      <c r="A8" s="7" t="s">
        <v>317</v>
      </c>
      <c r="B8" s="7" t="s">
        <v>318</v>
      </c>
      <c r="C8" s="7"/>
      <c r="D8" s="72" t="s">
        <v>319</v>
      </c>
      <c r="E8" s="61">
        <v>1040000</v>
      </c>
      <c r="F8" s="8" t="s">
        <v>320</v>
      </c>
      <c r="G8" s="8" t="s">
        <v>321</v>
      </c>
      <c r="H8" s="73">
        <f>2300000*6</f>
        <v>13800000</v>
      </c>
      <c r="I8" s="70">
        <f t="shared" si="0"/>
        <v>140816.32653061225</v>
      </c>
    </row>
    <row r="9" spans="1:9" customFormat="1">
      <c r="A9" s="7" t="s">
        <v>322</v>
      </c>
      <c r="B9" s="7" t="s">
        <v>323</v>
      </c>
      <c r="C9" s="7"/>
      <c r="D9" s="72" t="s">
        <v>324</v>
      </c>
      <c r="E9" s="61">
        <v>326000</v>
      </c>
      <c r="F9" s="8" t="s">
        <v>325</v>
      </c>
      <c r="G9" s="8" t="s">
        <v>222</v>
      </c>
      <c r="H9" s="73">
        <f>720000*5</f>
        <v>3600000</v>
      </c>
      <c r="I9" s="70">
        <f t="shared" si="0"/>
        <v>36734.693877551021</v>
      </c>
    </row>
    <row r="10" spans="1:9" customFormat="1" ht="18" customHeight="1">
      <c r="A10" t="s">
        <v>223</v>
      </c>
      <c r="B10" t="s">
        <v>284</v>
      </c>
      <c r="C10" t="s">
        <v>285</v>
      </c>
      <c r="D10" s="55" t="s">
        <v>217</v>
      </c>
      <c r="E10" s="56">
        <v>50000</v>
      </c>
      <c r="F10" s="23" t="s">
        <v>286</v>
      </c>
      <c r="G10" s="23" t="s">
        <v>130</v>
      </c>
      <c r="H10" s="74">
        <f>(1500000*6)*3</f>
        <v>27000000</v>
      </c>
      <c r="I10" s="70">
        <f t="shared" si="0"/>
        <v>275510.20408163266</v>
      </c>
    </row>
    <row r="11" spans="1:9" ht="18" customHeight="1">
      <c r="A11" s="7" t="s">
        <v>291</v>
      </c>
      <c r="B11" s="7" t="s">
        <v>292</v>
      </c>
      <c r="C11" s="7" t="s">
        <v>293</v>
      </c>
      <c r="D11" s="17" t="s">
        <v>294</v>
      </c>
      <c r="E11" s="7">
        <v>4000</v>
      </c>
      <c r="F11" s="8" t="s">
        <v>295</v>
      </c>
      <c r="G11" s="25" t="s">
        <v>240</v>
      </c>
      <c r="H11" s="71">
        <f>80000*3</f>
        <v>240000</v>
      </c>
      <c r="I11" s="70">
        <f t="shared" si="0"/>
        <v>2448.9795918367345</v>
      </c>
    </row>
    <row r="12" spans="1:9" ht="18" customHeight="1">
      <c r="A12" s="7" t="s">
        <v>296</v>
      </c>
      <c r="B12" s="7" t="s">
        <v>297</v>
      </c>
      <c r="C12" s="7" t="s">
        <v>298</v>
      </c>
      <c r="D12" s="17" t="s">
        <v>294</v>
      </c>
      <c r="E12" s="7" t="s">
        <v>299</v>
      </c>
      <c r="F12" s="7" t="s">
        <v>300</v>
      </c>
      <c r="G12" s="25" t="s">
        <v>301</v>
      </c>
      <c r="H12" s="71">
        <f>(500000*3)*3</f>
        <v>4500000</v>
      </c>
      <c r="I12" s="70">
        <f t="shared" si="0"/>
        <v>45918.367346938772</v>
      </c>
    </row>
    <row r="13" spans="1:9" ht="18" customHeight="1">
      <c r="A13" s="7" t="s">
        <v>69</v>
      </c>
      <c r="B13" s="7" t="s">
        <v>352</v>
      </c>
      <c r="C13" s="7" t="s">
        <v>353</v>
      </c>
      <c r="D13" s="78">
        <v>40018</v>
      </c>
      <c r="E13" s="66" t="s">
        <v>354</v>
      </c>
      <c r="F13" s="8" t="s">
        <v>20</v>
      </c>
      <c r="G13" s="8" t="s">
        <v>21</v>
      </c>
      <c r="H13" s="67">
        <f>230000*3</f>
        <v>690000</v>
      </c>
      <c r="I13" s="70">
        <f t="shared" si="0"/>
        <v>7040.8163265306121</v>
      </c>
    </row>
    <row r="14" spans="1:9" ht="18" customHeight="1">
      <c r="A14" s="7" t="s">
        <v>22</v>
      </c>
      <c r="B14" s="7" t="s">
        <v>355</v>
      </c>
      <c r="C14" s="7" t="s">
        <v>356</v>
      </c>
      <c r="D14" s="78">
        <v>40020</v>
      </c>
      <c r="E14" s="66" t="s">
        <v>354</v>
      </c>
      <c r="F14" s="8" t="s">
        <v>20</v>
      </c>
      <c r="G14" s="8" t="s">
        <v>21</v>
      </c>
      <c r="H14" s="69">
        <f>230000*3</f>
        <v>690000</v>
      </c>
      <c r="I14" s="70">
        <f t="shared" si="0"/>
        <v>7040.8163265306121</v>
      </c>
    </row>
    <row r="15" spans="1:9" customFormat="1">
      <c r="A15" s="7" t="s">
        <v>246</v>
      </c>
      <c r="B15" s="7" t="s">
        <v>357</v>
      </c>
      <c r="C15" s="7" t="s">
        <v>282</v>
      </c>
      <c r="D15" s="72" t="s">
        <v>283</v>
      </c>
      <c r="E15" s="61">
        <v>250000</v>
      </c>
      <c r="F15" s="8" t="s">
        <v>177</v>
      </c>
      <c r="G15" s="8" t="s">
        <v>89</v>
      </c>
      <c r="H15" s="64">
        <f>(450000*4)*3</f>
        <v>5400000</v>
      </c>
      <c r="I15" s="70">
        <f t="shared" si="0"/>
        <v>55102.040816326531</v>
      </c>
    </row>
    <row r="16" spans="1:9" customFormat="1">
      <c r="A16" s="7" t="s">
        <v>16</v>
      </c>
      <c r="B16" s="7" t="s">
        <v>358</v>
      </c>
      <c r="C16" s="7" t="s">
        <v>34</v>
      </c>
      <c r="D16" s="78" t="s">
        <v>337</v>
      </c>
      <c r="E16" s="61">
        <v>30000</v>
      </c>
      <c r="F16" s="8" t="s">
        <v>153</v>
      </c>
      <c r="G16" s="8" t="s">
        <v>29</v>
      </c>
      <c r="H16" s="62">
        <f>(540000*16)*3</f>
        <v>25920000</v>
      </c>
      <c r="I16" s="70">
        <f t="shared" si="0"/>
        <v>264489.79591836734</v>
      </c>
    </row>
    <row r="17" spans="1:9" customFormat="1">
      <c r="A17" s="7" t="s">
        <v>16</v>
      </c>
      <c r="B17" s="7" t="s">
        <v>31</v>
      </c>
      <c r="C17" s="7" t="s">
        <v>32</v>
      </c>
      <c r="D17" s="78" t="s">
        <v>337</v>
      </c>
      <c r="E17" s="61">
        <v>30000</v>
      </c>
      <c r="F17" s="8" t="s">
        <v>153</v>
      </c>
      <c r="G17" s="8" t="s">
        <v>33</v>
      </c>
      <c r="H17" s="73">
        <f>(540000*1)*3</f>
        <v>1620000</v>
      </c>
      <c r="I17" s="70">
        <f t="shared" ref="I17" si="1">H17/98</f>
        <v>16530.612244897959</v>
      </c>
    </row>
    <row r="18" spans="1:9" customFormat="1">
      <c r="A18" s="7" t="s">
        <v>330</v>
      </c>
      <c r="B18" s="7" t="s">
        <v>331</v>
      </c>
      <c r="C18" s="7" t="s">
        <v>332</v>
      </c>
      <c r="D18" s="78" t="s">
        <v>337</v>
      </c>
      <c r="E18" s="61">
        <v>50000</v>
      </c>
      <c r="F18" s="8" t="s">
        <v>333</v>
      </c>
      <c r="G18" s="8" t="s">
        <v>334</v>
      </c>
      <c r="H18" s="73">
        <f>(800000*2)*3</f>
        <v>4800000</v>
      </c>
      <c r="I18" s="70">
        <f t="shared" si="0"/>
        <v>48979.591836734697</v>
      </c>
    </row>
    <row r="19" spans="1:9" customFormat="1">
      <c r="A19" s="7" t="s">
        <v>339</v>
      </c>
      <c r="B19" s="7" t="s">
        <v>335</v>
      </c>
      <c r="C19" s="7" t="s">
        <v>336</v>
      </c>
      <c r="D19" s="72" t="s">
        <v>338</v>
      </c>
      <c r="E19" s="61">
        <v>100000</v>
      </c>
      <c r="F19" s="8" t="s">
        <v>30</v>
      </c>
      <c r="G19" s="8" t="s">
        <v>329</v>
      </c>
      <c r="H19" s="73">
        <f>(1800000*3)*3</f>
        <v>16200000</v>
      </c>
      <c r="I19" s="70">
        <f t="shared" si="0"/>
        <v>165306.12244897959</v>
      </c>
    </row>
    <row r="20" spans="1:9" customFormat="1">
      <c r="A20" s="7" t="s">
        <v>340</v>
      </c>
      <c r="B20" s="7" t="s">
        <v>341</v>
      </c>
      <c r="C20" s="7" t="s">
        <v>342</v>
      </c>
      <c r="D20" s="72" t="s">
        <v>343</v>
      </c>
      <c r="E20" s="61">
        <v>601000</v>
      </c>
      <c r="F20" s="8" t="s">
        <v>344</v>
      </c>
      <c r="G20" s="8" t="s">
        <v>345</v>
      </c>
      <c r="H20" s="73">
        <f>1500000*3</f>
        <v>4500000</v>
      </c>
      <c r="I20" s="70">
        <f t="shared" si="0"/>
        <v>45918.367346938772</v>
      </c>
    </row>
    <row r="21" spans="1:9" ht="18" customHeight="1">
      <c r="A21" s="7" t="s">
        <v>276</v>
      </c>
      <c r="B21" s="7" t="s">
        <v>277</v>
      </c>
      <c r="C21" s="7" t="s">
        <v>278</v>
      </c>
      <c r="D21" s="42" t="s">
        <v>279</v>
      </c>
      <c r="E21" s="66">
        <v>15000</v>
      </c>
      <c r="F21" s="8" t="s">
        <v>280</v>
      </c>
      <c r="G21" s="8" t="s">
        <v>281</v>
      </c>
      <c r="H21" s="80">
        <f>(520000*6)*3</f>
        <v>9360000</v>
      </c>
      <c r="I21" s="70">
        <f t="shared" si="0"/>
        <v>95510.204081632648</v>
      </c>
    </row>
    <row r="22" spans="1:9" customFormat="1">
      <c r="A22" s="7" t="s">
        <v>398</v>
      </c>
      <c r="B22" s="7" t="s">
        <v>399</v>
      </c>
      <c r="C22" s="7" t="s">
        <v>425</v>
      </c>
      <c r="D22" s="72" t="s">
        <v>382</v>
      </c>
      <c r="E22" s="61">
        <v>326000</v>
      </c>
      <c r="F22" s="8" t="s">
        <v>400</v>
      </c>
      <c r="G22" s="8" t="s">
        <v>401</v>
      </c>
      <c r="H22" s="73">
        <f>(720000*20)*3</f>
        <v>43200000</v>
      </c>
      <c r="I22" s="70">
        <f>H22/99</f>
        <v>436363.63636363635</v>
      </c>
    </row>
    <row r="24" spans="1:9" ht="18" customHeight="1">
      <c r="G24" s="25" t="s">
        <v>102</v>
      </c>
      <c r="H24" s="38">
        <f>SUM(H3:H22)</f>
        <v>185447500</v>
      </c>
      <c r="I24" s="44">
        <f>SUM(I3:I22)</f>
        <v>1887868.7384044528</v>
      </c>
    </row>
    <row r="25" spans="1:9" s="4" customFormat="1" ht="18" customHeight="1">
      <c r="A25" s="4" t="s">
        <v>103</v>
      </c>
      <c r="D25" s="15"/>
      <c r="F25" s="6"/>
      <c r="G25" s="20"/>
      <c r="H25" s="37"/>
      <c r="I25" s="37"/>
    </row>
    <row r="26" spans="1:9" ht="18" customHeight="1">
      <c r="A26" s="1" t="s">
        <v>104</v>
      </c>
      <c r="B26" s="1" t="s">
        <v>94</v>
      </c>
      <c r="C26" s="1" t="s">
        <v>105</v>
      </c>
      <c r="D26" s="2" t="s">
        <v>96</v>
      </c>
      <c r="E26" s="3" t="s">
        <v>97</v>
      </c>
      <c r="F26" s="1" t="s">
        <v>98</v>
      </c>
      <c r="G26" s="27" t="s">
        <v>99</v>
      </c>
      <c r="H26" s="31" t="s">
        <v>100</v>
      </c>
      <c r="I26" s="13" t="s">
        <v>101</v>
      </c>
    </row>
    <row r="27" spans="1:9" ht="18" customHeight="1">
      <c r="A27" s="7" t="s">
        <v>454</v>
      </c>
      <c r="B27" s="7" t="s">
        <v>455</v>
      </c>
      <c r="C27" s="7" t="s">
        <v>456</v>
      </c>
      <c r="D27" s="17" t="s">
        <v>453</v>
      </c>
      <c r="E27" s="74">
        <v>100000</v>
      </c>
      <c r="F27" s="8" t="s">
        <v>457</v>
      </c>
      <c r="G27" s="25" t="s">
        <v>458</v>
      </c>
      <c r="H27" s="28">
        <f>450000*3</f>
        <v>1350000</v>
      </c>
      <c r="I27" s="70">
        <f>H27/99</f>
        <v>13636.363636363636</v>
      </c>
    </row>
    <row r="28" spans="1:9" ht="18" customHeight="1">
      <c r="D28" s="7"/>
      <c r="F28" s="7"/>
      <c r="G28" s="7" t="s">
        <v>102</v>
      </c>
      <c r="H28" s="46">
        <f>SUM(H27:H27)</f>
        <v>1350000</v>
      </c>
      <c r="I28" s="75">
        <f>SUM(I27:I27)</f>
        <v>13636.363636363636</v>
      </c>
    </row>
    <row r="29" spans="1:9" ht="18" customHeight="1">
      <c r="D29" s="7"/>
      <c r="F29" s="7"/>
      <c r="G29" s="7"/>
      <c r="H29" s="75"/>
      <c r="I29" s="75"/>
    </row>
    <row r="30" spans="1:9" ht="18" customHeight="1">
      <c r="D30" s="7"/>
      <c r="F30" s="7"/>
      <c r="G30" s="4" t="s">
        <v>121</v>
      </c>
      <c r="H30" s="53">
        <f>H24+H28+'Travel Trade'!H29</f>
        <v>216117496</v>
      </c>
      <c r="I30" s="54">
        <f>I24+I28+'Travel Trade'!I29</f>
        <v>2198220.5731690992</v>
      </c>
    </row>
    <row r="31" spans="1:9" ht="18" customHeight="1">
      <c r="A31" s="4" t="s">
        <v>119</v>
      </c>
      <c r="D31" s="7"/>
      <c r="F31" s="7"/>
      <c r="G31" s="7"/>
      <c r="H31" s="7"/>
      <c r="I31" s="7"/>
    </row>
    <row r="32" spans="1:9" ht="18" customHeight="1">
      <c r="A32" s="7" t="s">
        <v>44</v>
      </c>
      <c r="B32" s="7" t="s">
        <v>45</v>
      </c>
      <c r="C32" s="8" t="s">
        <v>219</v>
      </c>
      <c r="D32" s="17" t="s">
        <v>359</v>
      </c>
      <c r="E32" s="8" t="s">
        <v>156</v>
      </c>
      <c r="F32" s="8" t="s">
        <v>221</v>
      </c>
      <c r="G32" s="25" t="s">
        <v>360</v>
      </c>
      <c r="H32" s="8" t="s">
        <v>451</v>
      </c>
      <c r="I32" s="85" t="s">
        <v>438</v>
      </c>
    </row>
    <row r="33" spans="1:9" ht="18" customHeight="1">
      <c r="A33" s="7" t="s">
        <v>44</v>
      </c>
      <c r="B33" s="7" t="s">
        <v>45</v>
      </c>
      <c r="C33" s="8" t="s">
        <v>219</v>
      </c>
      <c r="D33" s="77" t="s">
        <v>484</v>
      </c>
      <c r="E33" s="8" t="s">
        <v>156</v>
      </c>
      <c r="F33" s="8" t="s">
        <v>221</v>
      </c>
      <c r="G33" s="25" t="s">
        <v>89</v>
      </c>
      <c r="H33" s="8" t="s">
        <v>451</v>
      </c>
      <c r="I33" s="85" t="s">
        <v>438</v>
      </c>
    </row>
    <row r="34" spans="1:9" ht="18" customHeight="1">
      <c r="A34" s="7" t="s">
        <v>459</v>
      </c>
      <c r="B34" s="7" t="s">
        <v>464</v>
      </c>
      <c r="C34" s="8" t="s">
        <v>475</v>
      </c>
      <c r="D34" s="77" t="s">
        <v>460</v>
      </c>
      <c r="E34" s="8" t="s">
        <v>461</v>
      </c>
      <c r="F34" s="8" t="s">
        <v>462</v>
      </c>
      <c r="G34" s="25" t="s">
        <v>463</v>
      </c>
      <c r="H34" s="8" t="s">
        <v>451</v>
      </c>
      <c r="I34" s="85" t="s">
        <v>438</v>
      </c>
    </row>
    <row r="35" spans="1:9" ht="18" customHeight="1">
      <c r="A35" s="7" t="s">
        <v>459</v>
      </c>
      <c r="B35" s="7" t="s">
        <v>468</v>
      </c>
      <c r="C35" s="8" t="s">
        <v>469</v>
      </c>
      <c r="D35" s="77" t="s">
        <v>460</v>
      </c>
      <c r="E35" s="8" t="s">
        <v>461</v>
      </c>
      <c r="F35" s="8" t="s">
        <v>462</v>
      </c>
      <c r="G35" s="25" t="s">
        <v>463</v>
      </c>
      <c r="H35" s="8" t="s">
        <v>451</v>
      </c>
      <c r="I35" s="85" t="s">
        <v>438</v>
      </c>
    </row>
    <row r="36" spans="1:9" ht="18" customHeight="1">
      <c r="A36" s="7" t="s">
        <v>459</v>
      </c>
      <c r="B36" s="7" t="s">
        <v>470</v>
      </c>
      <c r="C36" s="8" t="s">
        <v>475</v>
      </c>
      <c r="D36" s="77" t="s">
        <v>460</v>
      </c>
      <c r="E36" s="8" t="s">
        <v>461</v>
      </c>
      <c r="F36" s="8" t="s">
        <v>462</v>
      </c>
      <c r="G36" s="25" t="s">
        <v>463</v>
      </c>
      <c r="H36" s="8" t="s">
        <v>451</v>
      </c>
      <c r="I36" s="85" t="s">
        <v>438</v>
      </c>
    </row>
    <row r="37" spans="1:9" ht="18" customHeight="1">
      <c r="A37" s="7" t="s">
        <v>459</v>
      </c>
      <c r="B37" s="7" t="s">
        <v>471</v>
      </c>
      <c r="C37" s="8" t="s">
        <v>475</v>
      </c>
      <c r="D37" s="77" t="s">
        <v>460</v>
      </c>
      <c r="E37" s="8" t="s">
        <v>461</v>
      </c>
      <c r="F37" s="8" t="s">
        <v>462</v>
      </c>
      <c r="G37" s="25" t="s">
        <v>463</v>
      </c>
      <c r="H37" s="8" t="s">
        <v>451</v>
      </c>
      <c r="I37" s="85" t="s">
        <v>438</v>
      </c>
    </row>
    <row r="38" spans="1:9" ht="18" customHeight="1">
      <c r="A38" s="7" t="s">
        <v>459</v>
      </c>
      <c r="B38" s="7" t="s">
        <v>472</v>
      </c>
      <c r="C38" s="8" t="s">
        <v>475</v>
      </c>
      <c r="D38" s="77" t="s">
        <v>460</v>
      </c>
      <c r="E38" s="8" t="s">
        <v>461</v>
      </c>
      <c r="F38" s="8" t="s">
        <v>462</v>
      </c>
      <c r="G38" s="25" t="s">
        <v>463</v>
      </c>
      <c r="H38" s="8" t="s">
        <v>451</v>
      </c>
      <c r="I38" s="85" t="s">
        <v>438</v>
      </c>
    </row>
    <row r="39" spans="1:9" ht="18" customHeight="1">
      <c r="A39" s="7" t="s">
        <v>459</v>
      </c>
      <c r="B39" s="7" t="s">
        <v>473</v>
      </c>
      <c r="C39" s="8" t="s">
        <v>475</v>
      </c>
      <c r="D39" s="77" t="s">
        <v>460</v>
      </c>
      <c r="E39" s="8" t="s">
        <v>461</v>
      </c>
      <c r="F39" s="8" t="s">
        <v>462</v>
      </c>
      <c r="G39" s="25" t="s">
        <v>463</v>
      </c>
      <c r="H39" s="8" t="s">
        <v>451</v>
      </c>
      <c r="I39" s="85" t="s">
        <v>438</v>
      </c>
    </row>
    <row r="40" spans="1:9" ht="18" customHeight="1">
      <c r="A40" s="7" t="s">
        <v>459</v>
      </c>
      <c r="B40" s="7" t="s">
        <v>474</v>
      </c>
      <c r="C40" s="8" t="s">
        <v>475</v>
      </c>
      <c r="D40" s="77" t="s">
        <v>460</v>
      </c>
      <c r="E40" s="8" t="s">
        <v>461</v>
      </c>
      <c r="F40" s="8" t="s">
        <v>462</v>
      </c>
      <c r="G40" s="25" t="s">
        <v>463</v>
      </c>
      <c r="H40" s="8" t="s">
        <v>451</v>
      </c>
      <c r="I40" s="85" t="s">
        <v>438</v>
      </c>
    </row>
    <row r="41" spans="1:9" ht="18" customHeight="1">
      <c r="A41" s="7" t="s">
        <v>459</v>
      </c>
      <c r="B41" s="7" t="s">
        <v>476</v>
      </c>
      <c r="C41" s="8" t="s">
        <v>475</v>
      </c>
      <c r="D41" s="77" t="s">
        <v>460</v>
      </c>
      <c r="E41" s="8" t="s">
        <v>461</v>
      </c>
      <c r="F41" s="8" t="s">
        <v>462</v>
      </c>
      <c r="G41" s="25" t="s">
        <v>463</v>
      </c>
      <c r="H41" s="8" t="s">
        <v>451</v>
      </c>
      <c r="I41" s="85" t="s">
        <v>438</v>
      </c>
    </row>
    <row r="42" spans="1:9" ht="18" customHeight="1">
      <c r="A42" s="7" t="s">
        <v>459</v>
      </c>
      <c r="B42" s="7" t="s">
        <v>477</v>
      </c>
      <c r="C42" s="8" t="s">
        <v>475</v>
      </c>
      <c r="D42" s="77" t="s">
        <v>460</v>
      </c>
      <c r="E42" s="8" t="s">
        <v>461</v>
      </c>
      <c r="F42" s="8" t="s">
        <v>462</v>
      </c>
      <c r="G42" s="25" t="s">
        <v>463</v>
      </c>
      <c r="H42" s="8" t="s">
        <v>451</v>
      </c>
      <c r="I42" s="85" t="s">
        <v>438</v>
      </c>
    </row>
    <row r="43" spans="1:9" customFormat="1">
      <c r="A43" s="7" t="s">
        <v>402</v>
      </c>
      <c r="B43" s="7" t="s">
        <v>403</v>
      </c>
      <c r="C43" s="7"/>
      <c r="D43" s="72" t="s">
        <v>404</v>
      </c>
      <c r="E43" s="61">
        <v>40000</v>
      </c>
      <c r="F43" s="8" t="s">
        <v>405</v>
      </c>
      <c r="G43" s="8" t="s">
        <v>406</v>
      </c>
      <c r="H43" s="73" t="s">
        <v>407</v>
      </c>
      <c r="I43" s="63" t="s">
        <v>407</v>
      </c>
    </row>
    <row r="44" spans="1:9" ht="18" customHeight="1">
      <c r="A44" s="7" t="s">
        <v>433</v>
      </c>
      <c r="B44" s="7" t="s">
        <v>439</v>
      </c>
      <c r="C44" s="8" t="s">
        <v>434</v>
      </c>
      <c r="D44" s="7" t="s">
        <v>435</v>
      </c>
      <c r="E44" s="8" t="s">
        <v>438</v>
      </c>
      <c r="F44" s="8" t="s">
        <v>436</v>
      </c>
      <c r="G44" s="7" t="s">
        <v>437</v>
      </c>
      <c r="H44" s="8" t="s">
        <v>438</v>
      </c>
      <c r="I44" s="8" t="s">
        <v>438</v>
      </c>
    </row>
    <row r="45" spans="1:9" ht="18" customHeight="1">
      <c r="A45" s="7" t="s">
        <v>44</v>
      </c>
      <c r="B45" s="7" t="s">
        <v>45</v>
      </c>
      <c r="C45" s="8" t="s">
        <v>219</v>
      </c>
      <c r="D45" s="77" t="s">
        <v>485</v>
      </c>
      <c r="E45" s="8" t="s">
        <v>156</v>
      </c>
      <c r="F45" s="8" t="s">
        <v>221</v>
      </c>
      <c r="G45" s="25" t="s">
        <v>486</v>
      </c>
      <c r="H45" s="8" t="s">
        <v>451</v>
      </c>
      <c r="I45" s="85" t="s">
        <v>438</v>
      </c>
    </row>
    <row r="46" spans="1:9" ht="18" customHeight="1">
      <c r="A46" s="7" t="s">
        <v>459</v>
      </c>
      <c r="B46" s="7" t="s">
        <v>465</v>
      </c>
      <c r="C46" s="8" t="s">
        <v>466</v>
      </c>
      <c r="D46" s="77" t="s">
        <v>467</v>
      </c>
      <c r="E46" s="8" t="s">
        <v>461</v>
      </c>
      <c r="F46" s="8" t="s">
        <v>462</v>
      </c>
      <c r="G46" s="25" t="s">
        <v>463</v>
      </c>
      <c r="H46" s="8" t="s">
        <v>451</v>
      </c>
      <c r="I46" s="85" t="s">
        <v>438</v>
      </c>
    </row>
    <row r="47" spans="1:9" ht="18" customHeight="1">
      <c r="A47" s="7" t="s">
        <v>44</v>
      </c>
      <c r="B47" s="7" t="s">
        <v>45</v>
      </c>
      <c r="C47" s="8" t="s">
        <v>219</v>
      </c>
      <c r="D47" s="77" t="s">
        <v>487</v>
      </c>
      <c r="E47" s="8" t="s">
        <v>156</v>
      </c>
      <c r="F47" s="8" t="s">
        <v>221</v>
      </c>
      <c r="G47" s="25" t="s">
        <v>496</v>
      </c>
      <c r="H47" s="8" t="s">
        <v>451</v>
      </c>
      <c r="I47" s="85" t="s">
        <v>438</v>
      </c>
    </row>
    <row r="48" spans="1:9" ht="18" customHeight="1">
      <c r="D48" s="7"/>
      <c r="F48" s="7"/>
      <c r="G48" s="7"/>
      <c r="H48" s="7"/>
      <c r="I48" s="7"/>
    </row>
    <row r="49" spans="4:9" ht="18" customHeight="1">
      <c r="D49" s="7"/>
      <c r="F49" s="7"/>
      <c r="G49" s="7"/>
      <c r="H49" s="7"/>
      <c r="I49" s="7"/>
    </row>
    <row r="50" spans="4:9" ht="18" customHeight="1">
      <c r="D50" s="7"/>
      <c r="F50" s="7"/>
      <c r="G50" s="7"/>
      <c r="H50" s="7"/>
      <c r="I50" s="7"/>
    </row>
    <row r="51" spans="4:9" ht="18" customHeight="1">
      <c r="D51" s="7"/>
      <c r="F51" s="7"/>
      <c r="G51" s="7"/>
      <c r="H51" s="7"/>
      <c r="I51" s="7"/>
    </row>
    <row r="52" spans="4:9" ht="18" customHeight="1">
      <c r="D52" s="7"/>
      <c r="F52" s="7"/>
      <c r="G52" s="7"/>
      <c r="H52" s="7"/>
      <c r="I52" s="7"/>
    </row>
    <row r="53" spans="4:9" ht="18" customHeight="1">
      <c r="D53" s="7"/>
      <c r="F53" s="7"/>
      <c r="G53" s="7"/>
      <c r="H53" s="7"/>
      <c r="I53" s="7"/>
    </row>
    <row r="54" spans="4:9" ht="18" customHeight="1">
      <c r="D54" s="7"/>
      <c r="F54" s="7"/>
      <c r="G54" s="7"/>
      <c r="H54" s="7"/>
      <c r="I54" s="7"/>
    </row>
    <row r="55" spans="4:9" ht="18" customHeight="1">
      <c r="D55" s="7"/>
      <c r="F55" s="7"/>
      <c r="G55" s="7"/>
      <c r="H55" s="7"/>
      <c r="I55" s="7"/>
    </row>
    <row r="56" spans="4:9" ht="18" customHeight="1">
      <c r="D56" s="7"/>
      <c r="F56" s="7"/>
      <c r="G56" s="7"/>
      <c r="H56" s="7"/>
      <c r="I56" s="7"/>
    </row>
    <row r="57" spans="4:9" ht="18" customHeight="1">
      <c r="D57" s="7"/>
      <c r="F57" s="7"/>
      <c r="G57" s="7"/>
      <c r="H57" s="7"/>
      <c r="I57" s="7"/>
    </row>
    <row r="58" spans="4:9" ht="18" customHeight="1">
      <c r="D58" s="7"/>
      <c r="F58" s="7"/>
      <c r="G58" s="7"/>
      <c r="H58" s="7"/>
      <c r="I58" s="7"/>
    </row>
    <row r="59" spans="4:9" ht="18" customHeight="1">
      <c r="D59" s="7"/>
      <c r="F59" s="7"/>
      <c r="G59" s="7"/>
      <c r="H59" s="7"/>
      <c r="I59" s="7"/>
    </row>
    <row r="60" spans="4:9" ht="18" customHeight="1">
      <c r="D60" s="7"/>
      <c r="F60" s="7"/>
      <c r="G60" s="7"/>
      <c r="H60" s="7"/>
      <c r="I60" s="7"/>
    </row>
    <row r="61" spans="4:9" ht="18" customHeight="1">
      <c r="D61" s="7"/>
      <c r="F61" s="7"/>
      <c r="G61" s="7"/>
      <c r="H61" s="7"/>
      <c r="I61" s="7"/>
    </row>
    <row r="62" spans="4:9" ht="18" customHeight="1">
      <c r="D62" s="7"/>
      <c r="F62" s="7"/>
      <c r="G62" s="7"/>
      <c r="H62" s="7"/>
      <c r="I62" s="7"/>
    </row>
    <row r="63" spans="4:9" ht="18" customHeight="1">
      <c r="D63" s="7"/>
      <c r="F63" s="7"/>
      <c r="G63" s="7"/>
      <c r="H63" s="7"/>
      <c r="I63" s="7"/>
    </row>
    <row r="64" spans="4:9" ht="18" customHeight="1">
      <c r="D64" s="7"/>
      <c r="F64" s="7"/>
      <c r="G64" s="7"/>
      <c r="H64" s="7"/>
      <c r="I64" s="7"/>
    </row>
    <row r="65" spans="4:9" ht="17" customHeight="1">
      <c r="D65" s="7"/>
      <c r="F65" s="7"/>
      <c r="G65" s="7"/>
      <c r="H65" s="7"/>
      <c r="I65" s="7"/>
    </row>
    <row r="66" spans="4:9" ht="18" customHeight="1">
      <c r="D66" s="7"/>
      <c r="F66" s="7"/>
      <c r="G66" s="7"/>
      <c r="H66" s="7"/>
      <c r="I66" s="7"/>
    </row>
    <row r="67" spans="4:9" ht="18" customHeight="1">
      <c r="D67" s="7"/>
      <c r="F67" s="7"/>
      <c r="G67" s="7"/>
      <c r="H67" s="7"/>
      <c r="I67" s="7"/>
    </row>
    <row r="68" spans="4:9" ht="18" customHeight="1">
      <c r="D68" s="7"/>
      <c r="F68" s="7"/>
      <c r="G68" s="7"/>
      <c r="H68" s="7"/>
      <c r="I68" s="7"/>
    </row>
    <row r="69" spans="4:9" ht="18" customHeight="1">
      <c r="D69" s="7"/>
      <c r="F69" s="7"/>
      <c r="G69" s="7"/>
      <c r="H69" s="7"/>
      <c r="I69" s="7"/>
    </row>
    <row r="70" spans="4:9" ht="18" customHeight="1">
      <c r="D70" s="7"/>
      <c r="F70" s="7"/>
      <c r="G70" s="7"/>
      <c r="H70" s="7"/>
      <c r="I70" s="7"/>
    </row>
    <row r="71" spans="4:9" ht="18" customHeight="1">
      <c r="D71" s="7"/>
      <c r="F71" s="7"/>
      <c r="G71" s="7"/>
      <c r="H71" s="7"/>
      <c r="I71" s="7"/>
    </row>
    <row r="72" spans="4:9" ht="18" customHeight="1">
      <c r="D72" s="7"/>
      <c r="F72" s="7"/>
      <c r="G72" s="7"/>
      <c r="H72" s="7"/>
      <c r="I72" s="7"/>
    </row>
    <row r="73" spans="4:9" ht="18" customHeight="1">
      <c r="D73" s="7"/>
      <c r="F73" s="7"/>
      <c r="G73" s="7"/>
      <c r="H73" s="7"/>
      <c r="I73" s="7"/>
    </row>
    <row r="74" spans="4:9" ht="18" customHeight="1">
      <c r="D74" s="7"/>
      <c r="F74" s="7"/>
      <c r="G74" s="7"/>
      <c r="H74" s="7"/>
      <c r="I74" s="7"/>
    </row>
    <row r="75" spans="4:9" ht="18" customHeight="1">
      <c r="D75" s="7"/>
      <c r="F75" s="7"/>
      <c r="G75" s="7"/>
      <c r="H75" s="7"/>
      <c r="I75" s="7"/>
    </row>
    <row r="76" spans="4:9" ht="18" customHeight="1">
      <c r="D76" s="7"/>
      <c r="F76" s="7"/>
      <c r="G76" s="7"/>
      <c r="H76" s="7"/>
      <c r="I76" s="7"/>
    </row>
    <row r="77" spans="4:9" ht="18" customHeight="1">
      <c r="D77" s="7"/>
      <c r="F77" s="7"/>
      <c r="G77" s="7"/>
      <c r="H77" s="7"/>
      <c r="I77" s="7"/>
    </row>
    <row r="78" spans="4:9" ht="18" customHeight="1">
      <c r="D78" s="7"/>
      <c r="F78" s="7"/>
      <c r="G78" s="7"/>
      <c r="H78" s="7"/>
      <c r="I78" s="7"/>
    </row>
    <row r="79" spans="4:9" ht="18" customHeight="1">
      <c r="D79" s="7"/>
      <c r="F79" s="7"/>
      <c r="G79" s="7"/>
      <c r="H79" s="7"/>
      <c r="I79" s="7"/>
    </row>
    <row r="80" spans="4:9" ht="18" customHeight="1">
      <c r="D80" s="7"/>
      <c r="F80" s="7"/>
      <c r="G80" s="7"/>
      <c r="H80" s="7"/>
      <c r="I80" s="7"/>
    </row>
    <row r="81" spans="1:9" ht="18" customHeight="1">
      <c r="D81" s="7"/>
      <c r="F81" s="7"/>
      <c r="G81" s="7"/>
      <c r="H81" s="7"/>
      <c r="I81" s="7"/>
    </row>
    <row r="82" spans="1:9" ht="18" customHeight="1">
      <c r="D82" s="7"/>
      <c r="F82" s="7"/>
      <c r="G82" s="7"/>
      <c r="H82" s="7"/>
      <c r="I82" s="7"/>
    </row>
    <row r="83" spans="1:9" ht="18" customHeight="1">
      <c r="C83" s="8"/>
      <c r="D83" s="52"/>
      <c r="E83" s="49"/>
      <c r="G83" s="8" t="s">
        <v>102</v>
      </c>
      <c r="H83" s="47">
        <f>SUM(H27:H82)</f>
        <v>218817496</v>
      </c>
      <c r="I83" s="48">
        <f>SUM(I27:I82)</f>
        <v>2225493.3004418262</v>
      </c>
    </row>
    <row r="84" spans="1:9" ht="18" customHeight="1">
      <c r="C84" s="8"/>
      <c r="D84" s="52"/>
      <c r="E84" s="49"/>
      <c r="G84" s="8"/>
      <c r="H84" s="47"/>
      <c r="I84" s="48"/>
    </row>
    <row r="85" spans="1:9" ht="18" customHeight="1">
      <c r="C85" s="8"/>
      <c r="D85" s="52"/>
      <c r="E85" s="49"/>
      <c r="G85" s="8"/>
      <c r="H85" s="47"/>
      <c r="I85" s="48"/>
    </row>
    <row r="86" spans="1:9" ht="18" customHeight="1">
      <c r="D86" s="7"/>
      <c r="F86" s="7"/>
      <c r="G86" s="20" t="s">
        <v>121</v>
      </c>
      <c r="H86" s="28">
        <f>H24+H83+'Travel Trade'!H29</f>
        <v>433584992</v>
      </c>
      <c r="I86" s="24">
        <f>I24+I83+'Travel Trade'!I29</f>
        <v>4410077.5099745616</v>
      </c>
    </row>
    <row r="87" spans="1:9" ht="18" customHeight="1">
      <c r="A87" s="4" t="s">
        <v>119</v>
      </c>
      <c r="D87" s="7"/>
      <c r="F87" s="7"/>
      <c r="G87" s="20"/>
      <c r="I87" s="24"/>
    </row>
    <row r="88" spans="1:9" ht="18" customHeight="1">
      <c r="A88" s="7" t="s">
        <v>273</v>
      </c>
      <c r="B88" s="7" t="s">
        <v>274</v>
      </c>
      <c r="C88" s="8" t="s">
        <v>154</v>
      </c>
      <c r="D88" s="17" t="s">
        <v>155</v>
      </c>
      <c r="E88" s="7" t="s">
        <v>156</v>
      </c>
      <c r="F88" s="8" t="s">
        <v>157</v>
      </c>
      <c r="G88" s="25" t="s">
        <v>158</v>
      </c>
      <c r="H88" s="7"/>
    </row>
    <row r="97" spans="1:9" ht="18" customHeight="1">
      <c r="D97" s="7"/>
      <c r="F97" s="7"/>
      <c r="I97" s="24"/>
    </row>
    <row r="98" spans="1:9" ht="18" customHeight="1">
      <c r="A98" s="4" t="s">
        <v>122</v>
      </c>
    </row>
    <row r="99" spans="1:9" ht="18" customHeight="1">
      <c r="A99" s="7" t="s">
        <v>44</v>
      </c>
      <c r="B99" s="7" t="s">
        <v>123</v>
      </c>
      <c r="C99" s="8" t="s">
        <v>70</v>
      </c>
      <c r="D99" s="42">
        <v>38168</v>
      </c>
      <c r="E99" s="7" t="s">
        <v>156</v>
      </c>
      <c r="F99" s="8" t="s">
        <v>71</v>
      </c>
      <c r="G99" s="25" t="s">
        <v>72</v>
      </c>
    </row>
    <row r="100" spans="1:9" ht="18" customHeight="1">
      <c r="A100" s="7" t="s">
        <v>44</v>
      </c>
      <c r="B100" s="7" t="s">
        <v>73</v>
      </c>
      <c r="C100" s="8" t="s">
        <v>13</v>
      </c>
      <c r="D100" s="42">
        <v>38168</v>
      </c>
      <c r="E100" s="7" t="s">
        <v>156</v>
      </c>
      <c r="F100" s="8" t="s">
        <v>71</v>
      </c>
      <c r="G100" s="25" t="s">
        <v>72</v>
      </c>
    </row>
    <row r="101" spans="1:9" ht="18" customHeight="1">
      <c r="A101" s="7" t="s">
        <v>189</v>
      </c>
      <c r="B101" s="7" t="s">
        <v>23</v>
      </c>
      <c r="C101" s="8" t="s">
        <v>24</v>
      </c>
      <c r="D101" s="42">
        <v>38168</v>
      </c>
      <c r="E101" s="7" t="s">
        <v>156</v>
      </c>
      <c r="F101" s="8" t="s">
        <v>71</v>
      </c>
      <c r="G101" s="8" t="s">
        <v>72</v>
      </c>
    </row>
    <row r="102" spans="1:9" ht="18" customHeight="1">
      <c r="A102" s="7" t="s">
        <v>25</v>
      </c>
      <c r="B102" s="7" t="s">
        <v>26</v>
      </c>
      <c r="C102" s="40" t="s">
        <v>81</v>
      </c>
      <c r="D102" s="42">
        <v>38168</v>
      </c>
      <c r="E102" s="7" t="s">
        <v>156</v>
      </c>
      <c r="F102" s="8" t="s">
        <v>71</v>
      </c>
      <c r="G102" s="8" t="s">
        <v>82</v>
      </c>
      <c r="H102" s="7"/>
      <c r="I102" s="7"/>
    </row>
    <row r="103" spans="1:9" ht="18" customHeight="1">
      <c r="A103" s="7" t="s">
        <v>189</v>
      </c>
      <c r="B103" s="7" t="s">
        <v>125</v>
      </c>
      <c r="C103" s="8" t="s">
        <v>126</v>
      </c>
      <c r="D103" s="42">
        <v>38168</v>
      </c>
      <c r="E103" s="7" t="s">
        <v>80</v>
      </c>
      <c r="F103" s="8" t="s">
        <v>71</v>
      </c>
      <c r="G103" s="8" t="s">
        <v>127</v>
      </c>
    </row>
    <row r="104" spans="1:9" ht="18" customHeight="1">
      <c r="A104" s="7" t="s">
        <v>189</v>
      </c>
      <c r="B104" s="7" t="s">
        <v>128</v>
      </c>
      <c r="C104" s="8" t="s">
        <v>129</v>
      </c>
      <c r="D104" s="42">
        <v>38168</v>
      </c>
      <c r="E104" s="7" t="s">
        <v>80</v>
      </c>
      <c r="F104" s="8" t="s">
        <v>71</v>
      </c>
      <c r="G104" s="8" t="s">
        <v>130</v>
      </c>
    </row>
    <row r="105" spans="1:9" ht="18" customHeight="1">
      <c r="A105" s="7" t="s">
        <v>25</v>
      </c>
      <c r="B105" s="7" t="s">
        <v>131</v>
      </c>
      <c r="C105" s="40" t="s">
        <v>132</v>
      </c>
      <c r="D105" s="42">
        <v>38168</v>
      </c>
      <c r="E105" s="7" t="s">
        <v>156</v>
      </c>
      <c r="F105" s="8" t="s">
        <v>71</v>
      </c>
      <c r="G105" s="8" t="s">
        <v>133</v>
      </c>
      <c r="H105" s="7"/>
      <c r="I105" s="7"/>
    </row>
    <row r="106" spans="1:9" ht="18" customHeight="1">
      <c r="A106" s="7" t="s">
        <v>25</v>
      </c>
      <c r="B106" s="7" t="s">
        <v>134</v>
      </c>
      <c r="C106" s="40" t="s">
        <v>135</v>
      </c>
      <c r="D106" s="42">
        <v>38168</v>
      </c>
      <c r="E106" s="7" t="s">
        <v>80</v>
      </c>
      <c r="F106" s="8" t="s">
        <v>71</v>
      </c>
      <c r="G106" s="8" t="s">
        <v>136</v>
      </c>
      <c r="H106" s="7"/>
      <c r="I106" s="7"/>
    </row>
    <row r="107" spans="1:9" ht="18" customHeight="1">
      <c r="A107" s="7" t="s">
        <v>25</v>
      </c>
      <c r="B107" s="7" t="s">
        <v>137</v>
      </c>
      <c r="C107" s="40" t="s">
        <v>138</v>
      </c>
      <c r="D107" s="42">
        <v>38168</v>
      </c>
      <c r="E107" s="7" t="s">
        <v>156</v>
      </c>
      <c r="F107" s="8" t="s">
        <v>71</v>
      </c>
      <c r="G107" s="8" t="s">
        <v>133</v>
      </c>
      <c r="H107" s="7"/>
      <c r="I107" s="7"/>
    </row>
    <row r="108" spans="1:9" ht="18" customHeight="1">
      <c r="A108" s="7" t="s">
        <v>189</v>
      </c>
      <c r="B108" s="7" t="s">
        <v>139</v>
      </c>
      <c r="C108" s="8" t="s">
        <v>140</v>
      </c>
      <c r="D108" s="42">
        <v>38168</v>
      </c>
      <c r="E108" s="7" t="s">
        <v>80</v>
      </c>
      <c r="F108" s="8" t="s">
        <v>71</v>
      </c>
      <c r="G108" s="8" t="s">
        <v>72</v>
      </c>
    </row>
    <row r="109" spans="1:9" ht="18" customHeight="1">
      <c r="A109" s="7" t="s">
        <v>189</v>
      </c>
      <c r="B109" s="7" t="s">
        <v>259</v>
      </c>
      <c r="C109" s="8" t="s">
        <v>175</v>
      </c>
      <c r="D109" s="42">
        <v>38260</v>
      </c>
      <c r="E109" s="7" t="s">
        <v>80</v>
      </c>
      <c r="F109" s="8" t="s">
        <v>176</v>
      </c>
      <c r="G109" s="8" t="s">
        <v>124</v>
      </c>
      <c r="H109" s="7"/>
      <c r="I109" s="39"/>
    </row>
    <row r="110" spans="1:9" ht="18" customHeight="1">
      <c r="A110" s="7" t="s">
        <v>44</v>
      </c>
      <c r="B110" s="7" t="s">
        <v>193</v>
      </c>
      <c r="C110" s="8" t="s">
        <v>194</v>
      </c>
      <c r="D110" s="42">
        <v>38291</v>
      </c>
      <c r="E110" s="7" t="s">
        <v>156</v>
      </c>
      <c r="F110" s="8" t="s">
        <v>221</v>
      </c>
      <c r="G110" s="8" t="s">
        <v>72</v>
      </c>
      <c r="H110" s="7"/>
      <c r="I110" s="39"/>
    </row>
    <row r="111" spans="1:9" ht="18" customHeight="1">
      <c r="A111" s="7" t="s">
        <v>44</v>
      </c>
      <c r="B111" s="7" t="s">
        <v>195</v>
      </c>
      <c r="C111" s="8" t="s">
        <v>194</v>
      </c>
      <c r="D111" s="42">
        <v>38291</v>
      </c>
      <c r="E111" s="7" t="s">
        <v>156</v>
      </c>
      <c r="F111" s="8" t="s">
        <v>221</v>
      </c>
      <c r="G111" s="25" t="s">
        <v>196</v>
      </c>
      <c r="H111" s="7"/>
    </row>
    <row r="112" spans="1:9" ht="18" customHeight="1">
      <c r="A112" s="7" t="s">
        <v>197</v>
      </c>
      <c r="B112" s="7" t="s">
        <v>198</v>
      </c>
      <c r="C112" s="8" t="s">
        <v>194</v>
      </c>
      <c r="D112" s="42">
        <v>38291</v>
      </c>
      <c r="E112" s="7" t="s">
        <v>156</v>
      </c>
      <c r="F112" s="8" t="s">
        <v>199</v>
      </c>
      <c r="G112" s="25" t="s">
        <v>158</v>
      </c>
      <c r="H112" s="7"/>
    </row>
    <row r="113" spans="1:8" ht="18" customHeight="1">
      <c r="A113" s="7" t="s">
        <v>44</v>
      </c>
      <c r="B113" s="7" t="s">
        <v>195</v>
      </c>
      <c r="C113" s="8" t="s">
        <v>194</v>
      </c>
      <c r="D113" s="42">
        <v>38321</v>
      </c>
      <c r="E113" s="7" t="s">
        <v>156</v>
      </c>
      <c r="F113" s="8" t="s">
        <v>221</v>
      </c>
      <c r="G113" s="25" t="s">
        <v>200</v>
      </c>
      <c r="H113" s="7"/>
    </row>
    <row r="114" spans="1:8" ht="18" customHeight="1">
      <c r="A114" s="7" t="s">
        <v>44</v>
      </c>
      <c r="B114" s="7" t="s">
        <v>201</v>
      </c>
      <c r="C114" s="8" t="s">
        <v>194</v>
      </c>
      <c r="D114" s="42">
        <v>38321</v>
      </c>
      <c r="E114" s="7" t="s">
        <v>156</v>
      </c>
      <c r="F114" s="8" t="s">
        <v>221</v>
      </c>
      <c r="G114" s="25" t="s">
        <v>202</v>
      </c>
      <c r="H114" s="7"/>
    </row>
    <row r="115" spans="1:8" ht="18" customHeight="1">
      <c r="A115" s="7" t="s">
        <v>44</v>
      </c>
      <c r="B115" s="7" t="s">
        <v>203</v>
      </c>
      <c r="C115" s="8" t="s">
        <v>194</v>
      </c>
      <c r="D115" s="42">
        <v>38352</v>
      </c>
      <c r="E115" s="7" t="s">
        <v>156</v>
      </c>
      <c r="F115" s="8" t="s">
        <v>221</v>
      </c>
      <c r="G115" s="25" t="s">
        <v>204</v>
      </c>
      <c r="H115" s="7"/>
    </row>
    <row r="116" spans="1:8" ht="18" customHeight="1">
      <c r="A116" s="7" t="s">
        <v>44</v>
      </c>
      <c r="B116" s="7" t="s">
        <v>205</v>
      </c>
      <c r="C116" s="8" t="s">
        <v>194</v>
      </c>
      <c r="D116" s="42">
        <v>38352</v>
      </c>
      <c r="E116" s="7" t="s">
        <v>156</v>
      </c>
      <c r="F116" s="8" t="s">
        <v>221</v>
      </c>
      <c r="G116" s="25" t="s">
        <v>204</v>
      </c>
      <c r="H116" s="7"/>
    </row>
    <row r="117" spans="1:8" ht="18" customHeight="1">
      <c r="A117" s="7" t="s">
        <v>44</v>
      </c>
      <c r="B117" s="7" t="s">
        <v>206</v>
      </c>
      <c r="C117" s="8" t="s">
        <v>194</v>
      </c>
      <c r="D117" s="42">
        <v>38352</v>
      </c>
      <c r="E117" s="7" t="s">
        <v>156</v>
      </c>
      <c r="F117" s="8" t="s">
        <v>221</v>
      </c>
      <c r="G117" s="25" t="s">
        <v>204</v>
      </c>
      <c r="H117" s="7"/>
    </row>
    <row r="118" spans="1:8" ht="18" customHeight="1">
      <c r="A118" s="7" t="s">
        <v>197</v>
      </c>
      <c r="B118" s="7" t="s">
        <v>207</v>
      </c>
      <c r="C118" s="8" t="s">
        <v>267</v>
      </c>
      <c r="D118" s="42">
        <v>38352</v>
      </c>
      <c r="E118" s="7" t="s">
        <v>156</v>
      </c>
      <c r="F118" s="8" t="s">
        <v>199</v>
      </c>
      <c r="G118" s="25" t="s">
        <v>158</v>
      </c>
      <c r="H118" s="7"/>
    </row>
    <row r="119" spans="1:8" ht="18" customHeight="1">
      <c r="A119" s="7" t="s">
        <v>44</v>
      </c>
      <c r="B119" s="7" t="s">
        <v>268</v>
      </c>
      <c r="C119" s="8" t="s">
        <v>194</v>
      </c>
      <c r="D119" s="42">
        <v>38383</v>
      </c>
      <c r="E119" s="7" t="s">
        <v>156</v>
      </c>
      <c r="F119" s="8" t="s">
        <v>221</v>
      </c>
      <c r="G119" s="25" t="s">
        <v>130</v>
      </c>
      <c r="H119" s="7"/>
    </row>
    <row r="120" spans="1:8" ht="18" customHeight="1">
      <c r="A120" s="7" t="s">
        <v>44</v>
      </c>
      <c r="B120" s="7" t="s">
        <v>269</v>
      </c>
      <c r="C120" s="8" t="s">
        <v>270</v>
      </c>
      <c r="D120" s="42">
        <v>38411</v>
      </c>
      <c r="E120" s="7" t="s">
        <v>156</v>
      </c>
      <c r="F120" s="8" t="s">
        <v>221</v>
      </c>
      <c r="G120" s="25" t="s">
        <v>204</v>
      </c>
      <c r="H120" s="7"/>
    </row>
    <row r="121" spans="1:8" ht="18" customHeight="1">
      <c r="A121" s="7" t="s">
        <v>44</v>
      </c>
      <c r="B121" s="7" t="s">
        <v>271</v>
      </c>
      <c r="C121" s="8" t="s">
        <v>270</v>
      </c>
      <c r="D121" s="42">
        <v>38411</v>
      </c>
      <c r="E121" s="7" t="s">
        <v>156</v>
      </c>
      <c r="F121" s="8" t="s">
        <v>221</v>
      </c>
      <c r="G121" s="25" t="s">
        <v>204</v>
      </c>
      <c r="H121" s="7"/>
    </row>
    <row r="122" spans="1:8" ht="18" customHeight="1">
      <c r="A122" s="7" t="s">
        <v>44</v>
      </c>
      <c r="B122" s="7" t="s">
        <v>272</v>
      </c>
      <c r="C122" s="8" t="s">
        <v>35</v>
      </c>
      <c r="D122" s="42">
        <v>38503</v>
      </c>
      <c r="E122" s="7" t="s">
        <v>156</v>
      </c>
      <c r="F122" s="8" t="s">
        <v>221</v>
      </c>
      <c r="G122" s="25" t="s">
        <v>158</v>
      </c>
      <c r="H122" s="7"/>
    </row>
    <row r="123" spans="1:8" ht="18" customHeight="1">
      <c r="A123" s="7" t="s">
        <v>44</v>
      </c>
      <c r="B123" s="7" t="s">
        <v>36</v>
      </c>
      <c r="C123" s="8" t="s">
        <v>37</v>
      </c>
      <c r="D123" s="42">
        <v>38552</v>
      </c>
      <c r="E123" s="7" t="s">
        <v>156</v>
      </c>
      <c r="F123" s="8" t="s">
        <v>221</v>
      </c>
      <c r="G123" s="25" t="s">
        <v>158</v>
      </c>
      <c r="H123" s="7"/>
    </row>
    <row r="124" spans="1:8" ht="18" customHeight="1">
      <c r="A124" s="7" t="s">
        <v>44</v>
      </c>
      <c r="B124" s="7" t="s">
        <v>38</v>
      </c>
      <c r="C124" s="8" t="s">
        <v>37</v>
      </c>
      <c r="D124" s="42">
        <v>38583</v>
      </c>
      <c r="E124" s="7" t="s">
        <v>156</v>
      </c>
      <c r="F124" s="8" t="s">
        <v>221</v>
      </c>
      <c r="G124" s="25" t="s">
        <v>158</v>
      </c>
      <c r="H124" s="7"/>
    </row>
    <row r="125" spans="1:8" ht="18" customHeight="1">
      <c r="A125" s="7" t="s">
        <v>44</v>
      </c>
      <c r="B125" s="7" t="s">
        <v>39</v>
      </c>
      <c r="C125" s="8" t="s">
        <v>37</v>
      </c>
      <c r="D125" s="42">
        <v>38614</v>
      </c>
      <c r="E125" s="7" t="s">
        <v>156</v>
      </c>
      <c r="F125" s="8" t="s">
        <v>221</v>
      </c>
      <c r="G125" s="25" t="s">
        <v>158</v>
      </c>
      <c r="H125" s="7"/>
    </row>
    <row r="126" spans="1:8" ht="18" customHeight="1">
      <c r="A126" s="7" t="s">
        <v>44</v>
      </c>
      <c r="B126" s="7" t="s">
        <v>40</v>
      </c>
      <c r="C126" s="8" t="s">
        <v>37</v>
      </c>
      <c r="D126" s="42">
        <v>38644</v>
      </c>
      <c r="E126" s="7" t="s">
        <v>156</v>
      </c>
      <c r="F126" s="8" t="s">
        <v>221</v>
      </c>
      <c r="G126" s="25" t="s">
        <v>41</v>
      </c>
      <c r="H126" s="7"/>
    </row>
    <row r="127" spans="1:8" ht="18" customHeight="1">
      <c r="A127" s="7" t="s">
        <v>44</v>
      </c>
      <c r="B127" s="7" t="s">
        <v>42</v>
      </c>
      <c r="C127" s="8" t="s">
        <v>62</v>
      </c>
      <c r="D127" s="42">
        <v>38675</v>
      </c>
      <c r="E127" s="7" t="s">
        <v>156</v>
      </c>
      <c r="F127" s="8" t="s">
        <v>221</v>
      </c>
      <c r="G127" s="25" t="s">
        <v>63</v>
      </c>
      <c r="H127" s="7"/>
    </row>
    <row r="128" spans="1:8" ht="18" customHeight="1">
      <c r="A128" s="7" t="s">
        <v>44</v>
      </c>
      <c r="B128" s="7" t="s">
        <v>64</v>
      </c>
      <c r="C128" s="8" t="s">
        <v>219</v>
      </c>
      <c r="D128" s="42">
        <v>38675</v>
      </c>
      <c r="E128" s="7" t="s">
        <v>156</v>
      </c>
      <c r="F128" s="8" t="s">
        <v>221</v>
      </c>
      <c r="G128" s="25" t="s">
        <v>158</v>
      </c>
      <c r="H128" s="7"/>
    </row>
    <row r="129" spans="1:8" ht="18" customHeight="1">
      <c r="A129" s="7" t="s">
        <v>65</v>
      </c>
      <c r="B129" s="7" t="s">
        <v>66</v>
      </c>
      <c r="C129" s="8" t="s">
        <v>67</v>
      </c>
      <c r="D129" s="42">
        <v>38675</v>
      </c>
      <c r="E129" s="7" t="s">
        <v>156</v>
      </c>
      <c r="F129" s="8" t="s">
        <v>68</v>
      </c>
      <c r="G129" s="25" t="s">
        <v>72</v>
      </c>
      <c r="H129" s="7"/>
    </row>
    <row r="130" spans="1:8" ht="18" customHeight="1">
      <c r="A130" s="7" t="s">
        <v>14</v>
      </c>
      <c r="B130" s="7" t="s">
        <v>15</v>
      </c>
      <c r="C130" s="8" t="s">
        <v>46</v>
      </c>
      <c r="D130" s="17" t="s">
        <v>47</v>
      </c>
      <c r="E130" s="7" t="s">
        <v>156</v>
      </c>
      <c r="F130" s="8" t="s">
        <v>48</v>
      </c>
      <c r="G130" s="25" t="s">
        <v>72</v>
      </c>
      <c r="H130" s="7"/>
    </row>
    <row r="131" spans="1:8" ht="18" customHeight="1">
      <c r="A131" s="7" t="s">
        <v>49</v>
      </c>
      <c r="B131" s="7" t="s">
        <v>50</v>
      </c>
      <c r="C131" s="8" t="s">
        <v>46</v>
      </c>
      <c r="D131" s="17" t="s">
        <v>47</v>
      </c>
      <c r="E131" s="43" t="s">
        <v>156</v>
      </c>
      <c r="F131" s="8" t="s">
        <v>48</v>
      </c>
      <c r="G131" s="25" t="s">
        <v>51</v>
      </c>
      <c r="H131" s="7"/>
    </row>
    <row r="132" spans="1:8" ht="18" customHeight="1">
      <c r="A132" s="7" t="s">
        <v>44</v>
      </c>
      <c r="B132" s="7" t="s">
        <v>52</v>
      </c>
      <c r="C132" s="8" t="s">
        <v>37</v>
      </c>
      <c r="D132" s="42">
        <v>38675</v>
      </c>
      <c r="E132" s="7" t="s">
        <v>156</v>
      </c>
      <c r="F132" s="8" t="s">
        <v>221</v>
      </c>
      <c r="G132" s="25" t="s">
        <v>158</v>
      </c>
      <c r="H132" s="7"/>
    </row>
    <row r="133" spans="1:8" ht="18" customHeight="1">
      <c r="A133" s="7" t="s">
        <v>53</v>
      </c>
      <c r="B133" s="7" t="s">
        <v>54</v>
      </c>
      <c r="C133" s="8" t="s">
        <v>55</v>
      </c>
      <c r="D133" s="42">
        <v>38675</v>
      </c>
      <c r="E133" s="7" t="s">
        <v>156</v>
      </c>
      <c r="F133" s="8" t="s">
        <v>56</v>
      </c>
      <c r="G133" s="25" t="s">
        <v>120</v>
      </c>
      <c r="H133" s="7"/>
    </row>
    <row r="134" spans="1:8" ht="18" customHeight="1">
      <c r="A134" s="7" t="s">
        <v>65</v>
      </c>
      <c r="B134" s="7" t="s">
        <v>66</v>
      </c>
      <c r="C134" s="8" t="s">
        <v>57</v>
      </c>
      <c r="D134" s="42">
        <v>38705</v>
      </c>
      <c r="E134" s="7" t="s">
        <v>156</v>
      </c>
      <c r="F134" s="8" t="s">
        <v>68</v>
      </c>
      <c r="G134" s="25" t="s">
        <v>72</v>
      </c>
      <c r="H134" s="7"/>
    </row>
    <row r="135" spans="1:8" ht="18" customHeight="1">
      <c r="A135" s="7" t="s">
        <v>44</v>
      </c>
      <c r="B135" s="7" t="s">
        <v>52</v>
      </c>
      <c r="C135" s="8" t="s">
        <v>37</v>
      </c>
      <c r="D135" s="42">
        <v>38705</v>
      </c>
      <c r="E135" s="7" t="s">
        <v>156</v>
      </c>
      <c r="F135" s="8" t="s">
        <v>221</v>
      </c>
      <c r="G135" s="25" t="s">
        <v>158</v>
      </c>
      <c r="H135" s="7"/>
    </row>
    <row r="136" spans="1:8" ht="18" customHeight="1">
      <c r="A136" s="7" t="s">
        <v>53</v>
      </c>
      <c r="B136" s="7" t="s">
        <v>58</v>
      </c>
      <c r="C136" s="8" t="s">
        <v>55</v>
      </c>
      <c r="D136" s="42" t="s">
        <v>59</v>
      </c>
      <c r="E136" s="7" t="s">
        <v>156</v>
      </c>
      <c r="F136" s="8" t="s">
        <v>56</v>
      </c>
      <c r="G136" s="25" t="s">
        <v>91</v>
      </c>
      <c r="H136" s="7"/>
    </row>
    <row r="137" spans="1:8" ht="18" customHeight="1">
      <c r="A137" s="7" t="s">
        <v>44</v>
      </c>
      <c r="B137" s="7" t="s">
        <v>45</v>
      </c>
      <c r="C137" s="8" t="s">
        <v>219</v>
      </c>
      <c r="D137" s="42" t="s">
        <v>60</v>
      </c>
      <c r="E137" s="7" t="s">
        <v>156</v>
      </c>
      <c r="F137" s="8" t="s">
        <v>221</v>
      </c>
      <c r="G137" s="25" t="s">
        <v>61</v>
      </c>
      <c r="H137" s="7"/>
    </row>
    <row r="138" spans="1:8" ht="18" customHeight="1">
      <c r="A138" s="7" t="s">
        <v>44</v>
      </c>
      <c r="B138" s="7" t="s">
        <v>106</v>
      </c>
      <c r="C138" s="8" t="s">
        <v>107</v>
      </c>
      <c r="D138" s="17" t="s">
        <v>108</v>
      </c>
      <c r="E138" s="43" t="s">
        <v>156</v>
      </c>
      <c r="F138" s="8" t="s">
        <v>221</v>
      </c>
      <c r="G138" s="25" t="s">
        <v>41</v>
      </c>
      <c r="H138" s="7"/>
    </row>
    <row r="139" spans="1:8" ht="18" customHeight="1">
      <c r="A139" s="7" t="s">
        <v>44</v>
      </c>
      <c r="B139" s="7" t="s">
        <v>109</v>
      </c>
      <c r="C139" s="8" t="s">
        <v>37</v>
      </c>
      <c r="D139" s="42" t="s">
        <v>60</v>
      </c>
      <c r="E139" s="7" t="s">
        <v>156</v>
      </c>
      <c r="F139" s="8" t="s">
        <v>221</v>
      </c>
      <c r="G139" s="25" t="s">
        <v>110</v>
      </c>
      <c r="H139" s="7"/>
    </row>
    <row r="140" spans="1:8" ht="18" customHeight="1">
      <c r="A140" s="7" t="s">
        <v>44</v>
      </c>
      <c r="B140" s="7" t="s">
        <v>45</v>
      </c>
      <c r="C140" s="8" t="s">
        <v>219</v>
      </c>
      <c r="D140" s="42" t="s">
        <v>111</v>
      </c>
      <c r="E140" s="7" t="s">
        <v>156</v>
      </c>
      <c r="F140" s="8" t="s">
        <v>221</v>
      </c>
      <c r="G140" s="25" t="s">
        <v>112</v>
      </c>
      <c r="H140" s="7"/>
    </row>
    <row r="141" spans="1:8" ht="18" customHeight="1">
      <c r="A141" s="7" t="s">
        <v>189</v>
      </c>
      <c r="B141" s="7" t="s">
        <v>113</v>
      </c>
      <c r="C141" s="8" t="s">
        <v>74</v>
      </c>
      <c r="D141" s="42" t="s">
        <v>111</v>
      </c>
      <c r="E141" s="7" t="s">
        <v>80</v>
      </c>
      <c r="F141" s="8" t="s">
        <v>176</v>
      </c>
      <c r="G141" s="8" t="s">
        <v>124</v>
      </c>
      <c r="H141" s="7"/>
    </row>
    <row r="142" spans="1:8" ht="18" customHeight="1">
      <c r="A142" s="7" t="s">
        <v>166</v>
      </c>
      <c r="B142" s="7" t="s">
        <v>114</v>
      </c>
      <c r="C142" s="8" t="s">
        <v>194</v>
      </c>
      <c r="D142" s="17" t="s">
        <v>264</v>
      </c>
      <c r="E142" s="43" t="s">
        <v>80</v>
      </c>
      <c r="F142" s="8" t="s">
        <v>176</v>
      </c>
      <c r="G142" s="8" t="s">
        <v>265</v>
      </c>
      <c r="H142" s="7"/>
    </row>
    <row r="143" spans="1:8" ht="18" customHeight="1">
      <c r="A143" s="7" t="s">
        <v>166</v>
      </c>
      <c r="B143" s="7" t="s">
        <v>115</v>
      </c>
      <c r="C143" s="8" t="s">
        <v>194</v>
      </c>
      <c r="D143" s="17" t="s">
        <v>264</v>
      </c>
      <c r="E143" s="43" t="s">
        <v>80</v>
      </c>
      <c r="F143" s="8" t="s">
        <v>176</v>
      </c>
      <c r="G143" s="8" t="s">
        <v>265</v>
      </c>
      <c r="H143" s="7"/>
    </row>
    <row r="144" spans="1:8" ht="18" customHeight="1">
      <c r="A144" s="7" t="s">
        <v>166</v>
      </c>
      <c r="B144" s="7" t="s">
        <v>58</v>
      </c>
      <c r="C144" s="8" t="s">
        <v>194</v>
      </c>
      <c r="D144" s="17" t="s">
        <v>264</v>
      </c>
      <c r="E144" s="43" t="s">
        <v>80</v>
      </c>
      <c r="F144" s="8" t="s">
        <v>176</v>
      </c>
      <c r="G144" s="8" t="s">
        <v>110</v>
      </c>
      <c r="H144" s="7"/>
    </row>
    <row r="145" spans="1:9" ht="18" customHeight="1">
      <c r="A145" s="7" t="s">
        <v>166</v>
      </c>
      <c r="B145" s="7" t="s">
        <v>263</v>
      </c>
      <c r="C145" s="8" t="s">
        <v>187</v>
      </c>
      <c r="D145" s="17" t="s">
        <v>264</v>
      </c>
      <c r="E145" s="43" t="s">
        <v>80</v>
      </c>
      <c r="F145" s="8" t="s">
        <v>176</v>
      </c>
      <c r="G145" s="8" t="s">
        <v>265</v>
      </c>
      <c r="H145" s="7"/>
    </row>
    <row r="146" spans="1:9" ht="18" customHeight="1">
      <c r="A146" s="7" t="s">
        <v>166</v>
      </c>
      <c r="B146" s="7" t="s">
        <v>266</v>
      </c>
      <c r="C146" s="8" t="s">
        <v>187</v>
      </c>
      <c r="D146" s="17" t="s">
        <v>264</v>
      </c>
      <c r="E146" s="43" t="s">
        <v>80</v>
      </c>
      <c r="F146" s="8" t="s">
        <v>176</v>
      </c>
      <c r="G146" s="8" t="s">
        <v>265</v>
      </c>
      <c r="H146" s="7"/>
    </row>
    <row r="147" spans="1:9" ht="18" customHeight="1">
      <c r="A147" s="7" t="s">
        <v>44</v>
      </c>
      <c r="B147" s="7" t="s">
        <v>116</v>
      </c>
      <c r="C147" s="8" t="s">
        <v>117</v>
      </c>
      <c r="D147" s="17" t="s">
        <v>118</v>
      </c>
      <c r="E147" s="7" t="s">
        <v>156</v>
      </c>
      <c r="F147" s="8" t="s">
        <v>71</v>
      </c>
      <c r="G147" s="25" t="s">
        <v>158</v>
      </c>
      <c r="H147" s="7"/>
      <c r="I147" s="39"/>
    </row>
    <row r="148" spans="1:9" ht="18" customHeight="1">
      <c r="A148" s="7" t="s">
        <v>166</v>
      </c>
      <c r="B148" s="7" t="s">
        <v>159</v>
      </c>
      <c r="C148" s="8" t="s">
        <v>187</v>
      </c>
      <c r="D148" s="17" t="s">
        <v>160</v>
      </c>
      <c r="E148" s="43" t="s">
        <v>80</v>
      </c>
      <c r="F148" s="8" t="s">
        <v>176</v>
      </c>
      <c r="G148" s="8" t="s">
        <v>110</v>
      </c>
      <c r="H148" s="7"/>
    </row>
    <row r="149" spans="1:9" ht="18" customHeight="1">
      <c r="A149" s="7" t="s">
        <v>44</v>
      </c>
      <c r="B149" s="7" t="s">
        <v>45</v>
      </c>
      <c r="C149" s="8" t="s">
        <v>219</v>
      </c>
      <c r="D149" s="42" t="s">
        <v>161</v>
      </c>
      <c r="E149" s="7" t="s">
        <v>156</v>
      </c>
      <c r="F149" s="8" t="s">
        <v>221</v>
      </c>
      <c r="G149" s="25" t="s">
        <v>112</v>
      </c>
      <c r="H149" s="7"/>
    </row>
    <row r="150" spans="1:9" ht="18" customHeight="1">
      <c r="A150" s="7" t="s">
        <v>189</v>
      </c>
      <c r="B150" s="7" t="s">
        <v>162</v>
      </c>
      <c r="C150" s="8" t="s">
        <v>74</v>
      </c>
      <c r="D150" s="42" t="s">
        <v>161</v>
      </c>
      <c r="E150" s="7" t="s">
        <v>80</v>
      </c>
      <c r="F150" s="8" t="s">
        <v>176</v>
      </c>
      <c r="G150" s="8" t="s">
        <v>124</v>
      </c>
      <c r="H150" s="7"/>
    </row>
    <row r="151" spans="1:9" ht="18" customHeight="1">
      <c r="A151" s="7" t="s">
        <v>163</v>
      </c>
      <c r="B151" s="7" t="s">
        <v>164</v>
      </c>
      <c r="C151" s="8" t="s">
        <v>27</v>
      </c>
      <c r="D151" s="17" t="s">
        <v>28</v>
      </c>
      <c r="E151" s="7" t="s">
        <v>156</v>
      </c>
      <c r="F151" s="8" t="s">
        <v>221</v>
      </c>
      <c r="G151" s="25" t="s">
        <v>130</v>
      </c>
    </row>
    <row r="152" spans="1:9" ht="18" customHeight="1">
      <c r="A152" s="7" t="s">
        <v>163</v>
      </c>
      <c r="B152" s="7" t="s">
        <v>83</v>
      </c>
      <c r="C152" s="8" t="s">
        <v>27</v>
      </c>
      <c r="D152" s="17" t="s">
        <v>84</v>
      </c>
      <c r="E152" s="7" t="s">
        <v>156</v>
      </c>
      <c r="F152" s="8" t="s">
        <v>221</v>
      </c>
      <c r="G152" s="25" t="s">
        <v>130</v>
      </c>
    </row>
    <row r="153" spans="1:9" ht="18" customHeight="1">
      <c r="A153" s="7" t="s">
        <v>44</v>
      </c>
      <c r="B153" s="7" t="s">
        <v>45</v>
      </c>
      <c r="C153" s="8" t="s">
        <v>219</v>
      </c>
      <c r="D153" s="42" t="s">
        <v>85</v>
      </c>
      <c r="E153" s="7" t="s">
        <v>156</v>
      </c>
      <c r="F153" s="8" t="s">
        <v>221</v>
      </c>
      <c r="G153" s="25" t="s">
        <v>51</v>
      </c>
      <c r="H153" s="7"/>
    </row>
    <row r="154" spans="1:9" ht="18" customHeight="1">
      <c r="A154" s="7" t="s">
        <v>189</v>
      </c>
      <c r="B154" s="7" t="s">
        <v>162</v>
      </c>
      <c r="C154" s="8" t="s">
        <v>74</v>
      </c>
      <c r="D154" s="42" t="s">
        <v>85</v>
      </c>
      <c r="E154" s="7" t="s">
        <v>80</v>
      </c>
      <c r="F154" s="8" t="s">
        <v>176</v>
      </c>
      <c r="G154" s="8" t="s">
        <v>124</v>
      </c>
      <c r="H154" s="7"/>
    </row>
    <row r="155" spans="1:9" ht="18" customHeight="1">
      <c r="A155" s="7" t="s">
        <v>44</v>
      </c>
      <c r="B155" s="7" t="s">
        <v>45</v>
      </c>
      <c r="C155" s="8" t="s">
        <v>219</v>
      </c>
      <c r="D155" s="42" t="s">
        <v>86</v>
      </c>
      <c r="E155" s="7" t="s">
        <v>156</v>
      </c>
      <c r="F155" s="8" t="s">
        <v>221</v>
      </c>
      <c r="G155" s="25" t="s">
        <v>87</v>
      </c>
      <c r="H155" s="7"/>
    </row>
    <row r="156" spans="1:9" ht="18" customHeight="1">
      <c r="A156" s="7" t="s">
        <v>189</v>
      </c>
      <c r="B156" s="7" t="s">
        <v>88</v>
      </c>
      <c r="C156" s="8" t="s">
        <v>74</v>
      </c>
      <c r="D156" s="42" t="s">
        <v>86</v>
      </c>
      <c r="E156" s="7" t="s">
        <v>80</v>
      </c>
      <c r="F156" s="8" t="s">
        <v>176</v>
      </c>
      <c r="G156" s="8" t="s">
        <v>89</v>
      </c>
      <c r="H156" s="7"/>
    </row>
    <row r="157" spans="1:9" ht="18" customHeight="1">
      <c r="A157" s="7" t="s">
        <v>163</v>
      </c>
      <c r="B157" s="7" t="s">
        <v>90</v>
      </c>
      <c r="C157" s="8" t="s">
        <v>0</v>
      </c>
      <c r="D157" s="17" t="s">
        <v>1</v>
      </c>
      <c r="E157" s="7" t="s">
        <v>156</v>
      </c>
      <c r="F157" s="8" t="s">
        <v>221</v>
      </c>
      <c r="G157" s="25" t="s">
        <v>110</v>
      </c>
    </row>
    <row r="158" spans="1:9" ht="18" customHeight="1">
      <c r="A158" s="7" t="s">
        <v>166</v>
      </c>
      <c r="B158" s="7" t="s">
        <v>2</v>
      </c>
      <c r="C158" s="8" t="s">
        <v>27</v>
      </c>
      <c r="D158" s="17" t="s">
        <v>3</v>
      </c>
      <c r="E158" s="43" t="s">
        <v>80</v>
      </c>
      <c r="F158" s="8" t="s">
        <v>176</v>
      </c>
      <c r="G158" s="8" t="s">
        <v>61</v>
      </c>
      <c r="H158" s="7"/>
    </row>
    <row r="159" spans="1:9" ht="18" customHeight="1">
      <c r="A159" s="7" t="s">
        <v>4</v>
      </c>
      <c r="B159" s="7" t="s">
        <v>5</v>
      </c>
      <c r="C159" s="8" t="s">
        <v>6</v>
      </c>
      <c r="D159" s="17" t="s">
        <v>7</v>
      </c>
      <c r="E159" s="7" t="s">
        <v>156</v>
      </c>
      <c r="F159" s="8" t="s">
        <v>8</v>
      </c>
    </row>
    <row r="160" spans="1:9" ht="18" customHeight="1">
      <c r="A160" s="7" t="s">
        <v>44</v>
      </c>
      <c r="B160" s="7" t="s">
        <v>45</v>
      </c>
      <c r="C160" s="8" t="s">
        <v>219</v>
      </c>
      <c r="D160" s="42" t="s">
        <v>9</v>
      </c>
      <c r="E160" s="7" t="s">
        <v>156</v>
      </c>
      <c r="F160" s="8" t="s">
        <v>221</v>
      </c>
      <c r="G160" s="25" t="s">
        <v>204</v>
      </c>
      <c r="H160" s="7"/>
    </row>
    <row r="161" spans="1:9" ht="18" customHeight="1">
      <c r="A161" s="7" t="s">
        <v>44</v>
      </c>
      <c r="B161" s="7" t="s">
        <v>141</v>
      </c>
      <c r="C161" s="8" t="s">
        <v>142</v>
      </c>
      <c r="D161" s="42">
        <v>39212</v>
      </c>
      <c r="E161" s="7" t="s">
        <v>156</v>
      </c>
      <c r="F161" s="8" t="s">
        <v>221</v>
      </c>
      <c r="G161" s="25" t="s">
        <v>158</v>
      </c>
      <c r="H161" s="7"/>
    </row>
    <row r="162" spans="1:9" ht="18" customHeight="1">
      <c r="A162" s="7" t="s">
        <v>189</v>
      </c>
      <c r="B162" s="7" t="s">
        <v>143</v>
      </c>
      <c r="C162" s="8" t="s">
        <v>74</v>
      </c>
      <c r="D162" s="42" t="s">
        <v>9</v>
      </c>
      <c r="E162" s="7" t="s">
        <v>80</v>
      </c>
      <c r="F162" s="8" t="s">
        <v>176</v>
      </c>
      <c r="G162" s="8" t="s">
        <v>110</v>
      </c>
      <c r="H162" s="7"/>
    </row>
    <row r="163" spans="1:9" ht="18" customHeight="1">
      <c r="A163" s="7" t="s">
        <v>144</v>
      </c>
      <c r="B163" s="7" t="s">
        <v>145</v>
      </c>
      <c r="D163" s="17" t="s">
        <v>146</v>
      </c>
      <c r="E163" s="7" t="s">
        <v>156</v>
      </c>
      <c r="F163" s="8" t="s">
        <v>147</v>
      </c>
      <c r="G163" s="25" t="s">
        <v>72</v>
      </c>
      <c r="H163" s="7"/>
    </row>
    <row r="164" spans="1:9" ht="18" customHeight="1">
      <c r="A164" s="7" t="s">
        <v>44</v>
      </c>
      <c r="B164" s="7" t="s">
        <v>45</v>
      </c>
      <c r="C164" s="8" t="s">
        <v>219</v>
      </c>
      <c r="D164" s="42" t="s">
        <v>148</v>
      </c>
      <c r="E164" s="7" t="s">
        <v>156</v>
      </c>
      <c r="F164" s="8" t="s">
        <v>221</v>
      </c>
      <c r="G164" s="25" t="s">
        <v>204</v>
      </c>
      <c r="H164" s="7"/>
    </row>
    <row r="165" spans="1:9" ht="18" customHeight="1">
      <c r="A165" s="7" t="s">
        <v>189</v>
      </c>
      <c r="B165" s="7" t="s">
        <v>143</v>
      </c>
      <c r="C165" s="8" t="s">
        <v>74</v>
      </c>
      <c r="D165" s="42">
        <v>39304</v>
      </c>
      <c r="E165" s="7" t="s">
        <v>80</v>
      </c>
      <c r="F165" s="8" t="s">
        <v>176</v>
      </c>
      <c r="G165" s="8" t="s">
        <v>158</v>
      </c>
      <c r="H165" s="7"/>
    </row>
    <row r="166" spans="1:9" ht="18" customHeight="1">
      <c r="A166" s="7" t="s">
        <v>149</v>
      </c>
      <c r="B166" s="7" t="s">
        <v>150</v>
      </c>
      <c r="C166" s="8" t="s">
        <v>151</v>
      </c>
      <c r="D166" s="45" t="s">
        <v>152</v>
      </c>
      <c r="E166" s="7" t="s">
        <v>156</v>
      </c>
      <c r="F166" s="7" t="s">
        <v>208</v>
      </c>
      <c r="G166" s="25" t="s">
        <v>209</v>
      </c>
      <c r="I166" s="24"/>
    </row>
    <row r="167" spans="1:9" ht="18" customHeight="1">
      <c r="A167" s="7" t="s">
        <v>210</v>
      </c>
      <c r="B167" s="7" t="s">
        <v>211</v>
      </c>
      <c r="C167" s="8" t="s">
        <v>212</v>
      </c>
      <c r="D167" s="17" t="s">
        <v>213</v>
      </c>
      <c r="E167" s="7" t="s">
        <v>156</v>
      </c>
      <c r="F167" s="8" t="s">
        <v>214</v>
      </c>
      <c r="G167" s="25" t="s">
        <v>130</v>
      </c>
    </row>
    <row r="168" spans="1:9" ht="18" customHeight="1">
      <c r="A168" s="7" t="s">
        <v>44</v>
      </c>
      <c r="B168" s="7" t="s">
        <v>45</v>
      </c>
      <c r="C168" s="8" t="s">
        <v>219</v>
      </c>
      <c r="D168" s="42" t="s">
        <v>215</v>
      </c>
      <c r="E168" s="7" t="s">
        <v>156</v>
      </c>
      <c r="F168" s="8" t="s">
        <v>221</v>
      </c>
      <c r="G168" s="25" t="s">
        <v>91</v>
      </c>
      <c r="H168" s="7"/>
    </row>
    <row r="169" spans="1:9" ht="18" customHeight="1">
      <c r="A169" s="7" t="s">
        <v>44</v>
      </c>
      <c r="B169" s="7" t="s">
        <v>45</v>
      </c>
      <c r="C169" s="8" t="s">
        <v>219</v>
      </c>
      <c r="D169" s="17" t="s">
        <v>216</v>
      </c>
      <c r="E169" s="7" t="s">
        <v>156</v>
      </c>
      <c r="F169" s="8" t="s">
        <v>221</v>
      </c>
      <c r="G169" s="25" t="s">
        <v>91</v>
      </c>
      <c r="H169" s="7"/>
    </row>
    <row r="170" spans="1:9" ht="18" customHeight="1">
      <c r="A170" s="7" t="s">
        <v>167</v>
      </c>
      <c r="B170" s="7" t="s">
        <v>168</v>
      </c>
      <c r="C170" s="8" t="s">
        <v>169</v>
      </c>
      <c r="D170" s="17" t="s">
        <v>170</v>
      </c>
      <c r="E170" s="7" t="s">
        <v>80</v>
      </c>
      <c r="F170" s="8" t="s">
        <v>171</v>
      </c>
      <c r="G170" s="8" t="s">
        <v>172</v>
      </c>
      <c r="H170" s="7"/>
    </row>
    <row r="171" spans="1:9" ht="18" customHeight="1">
      <c r="A171" s="7" t="s">
        <v>44</v>
      </c>
      <c r="B171" s="7" t="s">
        <v>45</v>
      </c>
      <c r="C171" s="8" t="s">
        <v>219</v>
      </c>
      <c r="D171" s="17" t="s">
        <v>220</v>
      </c>
      <c r="E171" s="7" t="s">
        <v>156</v>
      </c>
      <c r="F171" s="8" t="s">
        <v>221</v>
      </c>
      <c r="G171" s="25" t="s">
        <v>91</v>
      </c>
      <c r="H171" s="7"/>
    </row>
  </sheetData>
  <phoneticPr fontId="3"/>
  <printOptions gridLines="1"/>
  <pageMargins left="0.79000000000000015" right="0.79000000000000015" top="0.98" bottom="0.98" header="0.51" footer="0.51"/>
  <pageSetup paperSize="9" orientation="portrait" horizontalDpi="4294967292" verticalDpi="4294967292"/>
  <headerFooter>
    <oddHeader>&amp;L&amp;"Helvetica,太字"&amp;14Mississippi River Country USA Japan Media Exposure July 2012-June 2013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D1" workbookViewId="0">
      <selection activeCell="J23" sqref="J23"/>
    </sheetView>
  </sheetViews>
  <sheetFormatPr baseColWidth="12" defaultColWidth="10.625" defaultRowHeight="18" customHeight="1" x14ac:dyDescent="0"/>
  <cols>
    <col min="1" max="1" width="17.625" style="7" customWidth="1"/>
    <col min="2" max="2" width="41.25" style="7" customWidth="1"/>
    <col min="3" max="3" width="36.25" style="7" customWidth="1"/>
    <col min="4" max="4" width="10.375" style="7" customWidth="1"/>
    <col min="5" max="5" width="29.625" style="8" customWidth="1"/>
    <col min="6" max="6" width="27" style="8" customWidth="1"/>
    <col min="7" max="7" width="15.125" style="8" customWidth="1"/>
    <col min="8" max="8" width="12.5" style="28" customWidth="1"/>
    <col min="9" max="9" width="14" style="29" customWidth="1"/>
    <col min="10" max="16384" width="10.625" style="7"/>
  </cols>
  <sheetData>
    <row r="1" spans="1:9" ht="18" customHeight="1">
      <c r="A1" s="4" t="s">
        <v>180</v>
      </c>
      <c r="B1" s="4"/>
      <c r="C1" s="4"/>
      <c r="D1" s="11"/>
      <c r="E1" s="16"/>
    </row>
    <row r="2" spans="1:9" s="1" customFormat="1" ht="18" customHeight="1">
      <c r="A2" s="1" t="s">
        <v>181</v>
      </c>
      <c r="B2" s="1" t="s">
        <v>182</v>
      </c>
      <c r="C2" s="1" t="s">
        <v>183</v>
      </c>
      <c r="D2" s="2" t="s">
        <v>184</v>
      </c>
      <c r="E2" s="41" t="s">
        <v>76</v>
      </c>
      <c r="F2" s="6" t="s">
        <v>77</v>
      </c>
      <c r="G2" s="6" t="s">
        <v>78</v>
      </c>
      <c r="H2" s="31" t="s">
        <v>79</v>
      </c>
      <c r="I2" s="35" t="s">
        <v>185</v>
      </c>
    </row>
    <row r="3" spans="1:9" customFormat="1">
      <c r="A3" s="7" t="s">
        <v>372</v>
      </c>
      <c r="B3" s="7" t="s">
        <v>17</v>
      </c>
      <c r="C3" s="7" t="s">
        <v>258</v>
      </c>
      <c r="D3" s="50">
        <v>39996</v>
      </c>
      <c r="E3" s="51" t="s">
        <v>11</v>
      </c>
      <c r="F3" s="8" t="s">
        <v>257</v>
      </c>
      <c r="G3" s="8" t="s">
        <v>12</v>
      </c>
      <c r="H3" s="73">
        <f>(6000000*2)*3</f>
        <v>36000000</v>
      </c>
      <c r="I3" s="63">
        <f>H3/98</f>
        <v>367346.93877551018</v>
      </c>
    </row>
    <row r="4" spans="1:9" customFormat="1">
      <c r="A4" s="7" t="s">
        <v>302</v>
      </c>
      <c r="B4" s="7" t="s">
        <v>363</v>
      </c>
      <c r="C4" s="43" t="s">
        <v>373</v>
      </c>
      <c r="D4" s="50">
        <v>40006</v>
      </c>
      <c r="E4" s="51" t="s">
        <v>364</v>
      </c>
      <c r="F4" s="8" t="s">
        <v>351</v>
      </c>
      <c r="G4" s="8" t="s">
        <v>350</v>
      </c>
      <c r="H4" s="73">
        <f>(186000000*20)*3</f>
        <v>11160000000</v>
      </c>
      <c r="I4" s="63">
        <f t="shared" ref="I4:I8" si="0">H4/98</f>
        <v>113877551.02040817</v>
      </c>
    </row>
    <row r="5" spans="1:9" ht="17" customHeight="1">
      <c r="A5" s="7" t="s">
        <v>191</v>
      </c>
      <c r="B5" s="7" t="s">
        <v>192</v>
      </c>
      <c r="C5" s="7" t="s">
        <v>255</v>
      </c>
      <c r="D5" s="17" t="s">
        <v>347</v>
      </c>
      <c r="E5" s="61" t="s">
        <v>256</v>
      </c>
      <c r="F5" s="8" t="s">
        <v>257</v>
      </c>
      <c r="G5" s="8" t="s">
        <v>365</v>
      </c>
      <c r="H5" s="75">
        <f>(9000000*2)*3</f>
        <v>54000000</v>
      </c>
      <c r="I5" s="63">
        <f t="shared" si="0"/>
        <v>551020.40816326533</v>
      </c>
    </row>
    <row r="6" spans="1:9" customFormat="1">
      <c r="A6" s="7" t="s">
        <v>18</v>
      </c>
      <c r="B6" s="7" t="s">
        <v>17</v>
      </c>
      <c r="C6" s="7" t="s">
        <v>19</v>
      </c>
      <c r="D6" s="17" t="s">
        <v>347</v>
      </c>
      <c r="E6" s="61" t="s">
        <v>256</v>
      </c>
      <c r="F6" s="8" t="s">
        <v>257</v>
      </c>
      <c r="G6" s="8" t="s">
        <v>365</v>
      </c>
      <c r="H6" s="75">
        <f>(9000000*2)*3</f>
        <v>54000000</v>
      </c>
      <c r="I6" s="63">
        <f t="shared" si="0"/>
        <v>551020.40816326533</v>
      </c>
    </row>
    <row r="7" spans="1:9" ht="17" customHeight="1">
      <c r="A7" s="7" t="s">
        <v>374</v>
      </c>
      <c r="B7" s="7" t="s">
        <v>253</v>
      </c>
      <c r="C7" s="7" t="s">
        <v>375</v>
      </c>
      <c r="D7" s="77" t="s">
        <v>348</v>
      </c>
      <c r="E7" s="8" t="s">
        <v>254</v>
      </c>
      <c r="F7" s="8" t="s">
        <v>257</v>
      </c>
      <c r="G7" s="8" t="s">
        <v>10</v>
      </c>
      <c r="H7" s="76">
        <f>(2000000*60)*3</f>
        <v>360000000</v>
      </c>
      <c r="I7" s="63">
        <f t="shared" si="0"/>
        <v>3673469.387755102</v>
      </c>
    </row>
    <row r="8" spans="1:9" ht="17" customHeight="1">
      <c r="A8" s="7" t="s">
        <v>366</v>
      </c>
      <c r="B8" s="7" t="s">
        <v>367</v>
      </c>
      <c r="C8" s="7" t="s">
        <v>368</v>
      </c>
      <c r="D8" s="17" t="s">
        <v>349</v>
      </c>
      <c r="E8" s="8" t="s">
        <v>369</v>
      </c>
      <c r="F8" s="8" t="s">
        <v>370</v>
      </c>
      <c r="G8" s="8" t="s">
        <v>371</v>
      </c>
      <c r="H8" s="76">
        <f>(2000000*60)*3</f>
        <v>360000000</v>
      </c>
      <c r="I8" s="63">
        <f t="shared" si="0"/>
        <v>3673469.387755102</v>
      </c>
    </row>
    <row r="9" spans="1:9" ht="17" customHeight="1">
      <c r="A9" s="7" t="s">
        <v>191</v>
      </c>
      <c r="B9" s="7" t="s">
        <v>192</v>
      </c>
      <c r="C9" s="7" t="s">
        <v>255</v>
      </c>
      <c r="D9" s="50">
        <v>40102</v>
      </c>
      <c r="E9" s="61" t="s">
        <v>256</v>
      </c>
      <c r="F9" s="8" t="s">
        <v>257</v>
      </c>
      <c r="G9" s="8" t="s">
        <v>387</v>
      </c>
      <c r="H9" s="82">
        <f>(9000000*1)*3</f>
        <v>27000000</v>
      </c>
      <c r="I9" s="70">
        <f>H9/93</f>
        <v>290322.58064516127</v>
      </c>
    </row>
    <row r="10" spans="1:9" ht="17" customHeight="1">
      <c r="A10" s="7" t="s">
        <v>18</v>
      </c>
      <c r="B10" s="7" t="s">
        <v>192</v>
      </c>
      <c r="C10" s="7" t="s">
        <v>258</v>
      </c>
      <c r="D10" s="50">
        <v>40102</v>
      </c>
      <c r="E10" s="61" t="s">
        <v>256</v>
      </c>
      <c r="F10" s="8" t="s">
        <v>257</v>
      </c>
      <c r="G10" s="8" t="s">
        <v>387</v>
      </c>
      <c r="H10" s="82">
        <f t="shared" ref="H10:H14" si="1">(9000000*1)*3</f>
        <v>27000000</v>
      </c>
      <c r="I10" s="70">
        <f t="shared" ref="I10:I14" si="2">H10/93</f>
        <v>290322.58064516127</v>
      </c>
    </row>
    <row r="11" spans="1:9" customFormat="1">
      <c r="A11" s="7" t="s">
        <v>18</v>
      </c>
      <c r="B11" s="7" t="s">
        <v>17</v>
      </c>
      <c r="C11" s="7" t="s">
        <v>19</v>
      </c>
      <c r="D11" s="50">
        <v>40102</v>
      </c>
      <c r="E11" s="61" t="s">
        <v>256</v>
      </c>
      <c r="F11" s="8" t="s">
        <v>257</v>
      </c>
      <c r="G11" s="8" t="s">
        <v>419</v>
      </c>
      <c r="H11" s="82">
        <f t="shared" si="1"/>
        <v>27000000</v>
      </c>
      <c r="I11" s="70">
        <f t="shared" si="2"/>
        <v>290322.58064516127</v>
      </c>
    </row>
    <row r="12" spans="1:9" customFormat="1">
      <c r="A12" s="7" t="s">
        <v>18</v>
      </c>
      <c r="B12" s="7" t="s">
        <v>482</v>
      </c>
      <c r="C12" s="7" t="s">
        <v>483</v>
      </c>
      <c r="D12" s="50">
        <v>40105</v>
      </c>
      <c r="E12" s="61" t="s">
        <v>256</v>
      </c>
      <c r="F12" s="8" t="s">
        <v>257</v>
      </c>
      <c r="G12" s="8" t="s">
        <v>419</v>
      </c>
      <c r="H12" s="82">
        <f t="shared" si="1"/>
        <v>27000000</v>
      </c>
      <c r="I12" s="70">
        <f t="shared" si="2"/>
        <v>290322.58064516127</v>
      </c>
    </row>
    <row r="13" spans="1:9" customFormat="1">
      <c r="A13" s="7" t="s">
        <v>18</v>
      </c>
      <c r="B13" s="7" t="s">
        <v>480</v>
      </c>
      <c r="C13" s="7" t="s">
        <v>481</v>
      </c>
      <c r="D13" s="50">
        <v>40106</v>
      </c>
      <c r="E13" s="61" t="s">
        <v>256</v>
      </c>
      <c r="F13" s="8" t="s">
        <v>257</v>
      </c>
      <c r="G13" s="8" t="s">
        <v>419</v>
      </c>
      <c r="H13" s="82">
        <f t="shared" si="1"/>
        <v>27000000</v>
      </c>
      <c r="I13" s="70">
        <f t="shared" si="2"/>
        <v>290322.58064516127</v>
      </c>
    </row>
    <row r="14" spans="1:9" customFormat="1">
      <c r="A14" s="7" t="s">
        <v>18</v>
      </c>
      <c r="B14" s="7" t="s">
        <v>478</v>
      </c>
      <c r="C14" s="7" t="s">
        <v>479</v>
      </c>
      <c r="D14" s="50">
        <v>40109</v>
      </c>
      <c r="E14" s="61" t="s">
        <v>256</v>
      </c>
      <c r="F14" s="8" t="s">
        <v>257</v>
      </c>
      <c r="G14" s="8" t="s">
        <v>419</v>
      </c>
      <c r="H14" s="82">
        <f t="shared" si="1"/>
        <v>27000000</v>
      </c>
      <c r="I14" s="70">
        <f t="shared" si="2"/>
        <v>290322.58064516127</v>
      </c>
    </row>
    <row r="15" spans="1:9" ht="17" customHeight="1">
      <c r="A15" s="7" t="s">
        <v>388</v>
      </c>
      <c r="B15" s="7" t="s">
        <v>389</v>
      </c>
      <c r="C15" s="7" t="s">
        <v>415</v>
      </c>
      <c r="D15" s="77" t="s">
        <v>416</v>
      </c>
      <c r="E15" s="61" t="s">
        <v>418</v>
      </c>
      <c r="F15" s="8" t="s">
        <v>392</v>
      </c>
      <c r="G15" s="8" t="s">
        <v>393</v>
      </c>
      <c r="H15" s="82">
        <f>(34272000+8160000)*3</f>
        <v>127296000</v>
      </c>
      <c r="I15" s="70">
        <f>H15/98</f>
        <v>1298938.775510204</v>
      </c>
    </row>
    <row r="16" spans="1:9" ht="17" customHeight="1">
      <c r="A16" s="7" t="s">
        <v>388</v>
      </c>
      <c r="B16" s="7" t="s">
        <v>389</v>
      </c>
      <c r="C16" s="7" t="s">
        <v>417</v>
      </c>
      <c r="D16" s="77" t="s">
        <v>416</v>
      </c>
      <c r="E16" s="61" t="s">
        <v>418</v>
      </c>
      <c r="F16" s="8" t="s">
        <v>392</v>
      </c>
      <c r="G16" s="8" t="s">
        <v>393</v>
      </c>
      <c r="H16" s="82">
        <f>(34272000+8160000)*3</f>
        <v>127296000</v>
      </c>
      <c r="I16" s="70">
        <f>H16/98</f>
        <v>1298938.775510204</v>
      </c>
    </row>
    <row r="17" spans="1:9" ht="17" customHeight="1">
      <c r="A17" s="7" t="s">
        <v>388</v>
      </c>
      <c r="B17" s="7" t="s">
        <v>389</v>
      </c>
      <c r="C17" s="7" t="s">
        <v>390</v>
      </c>
      <c r="D17" s="77" t="s">
        <v>391</v>
      </c>
      <c r="E17" s="61" t="s">
        <v>418</v>
      </c>
      <c r="F17" s="8" t="s">
        <v>392</v>
      </c>
      <c r="G17" s="8" t="s">
        <v>393</v>
      </c>
      <c r="H17" s="82">
        <f>(34272000+8160000)*3</f>
        <v>127296000</v>
      </c>
      <c r="I17" s="70">
        <f>H17/98</f>
        <v>1298938.775510204</v>
      </c>
    </row>
    <row r="18" spans="1:9" ht="17" customHeight="1">
      <c r="A18" s="7" t="s">
        <v>388</v>
      </c>
      <c r="B18" s="7" t="s">
        <v>389</v>
      </c>
      <c r="C18" s="7" t="s">
        <v>394</v>
      </c>
      <c r="D18" s="77" t="s">
        <v>395</v>
      </c>
      <c r="E18" s="61" t="s">
        <v>418</v>
      </c>
      <c r="F18" s="8" t="s">
        <v>396</v>
      </c>
      <c r="G18" s="8" t="s">
        <v>397</v>
      </c>
      <c r="H18" s="82">
        <f>(39984000+8160000)*3</f>
        <v>144432000</v>
      </c>
      <c r="I18" s="70">
        <f>H18/98</f>
        <v>1473795.918367347</v>
      </c>
    </row>
    <row r="19" spans="1:9" customFormat="1">
      <c r="A19" s="7" t="s">
        <v>408</v>
      </c>
      <c r="B19" s="7" t="s">
        <v>421</v>
      </c>
      <c r="C19" s="7" t="s">
        <v>420</v>
      </c>
      <c r="D19" s="50">
        <v>40109</v>
      </c>
      <c r="E19" s="51" t="s">
        <v>409</v>
      </c>
      <c r="F19" s="8" t="s">
        <v>410</v>
      </c>
      <c r="G19" s="8" t="s">
        <v>423</v>
      </c>
      <c r="H19" s="73">
        <f>3*((1050000*4)*8)</f>
        <v>100800000</v>
      </c>
      <c r="I19" s="63">
        <f>H19/98</f>
        <v>1028571.4285714285</v>
      </c>
    </row>
    <row r="20" spans="1:9" ht="17" customHeight="1">
      <c r="A20" s="7" t="s">
        <v>366</v>
      </c>
      <c r="B20" s="7" t="s">
        <v>488</v>
      </c>
      <c r="C20" s="7" t="s">
        <v>489</v>
      </c>
      <c r="D20" s="77" t="s">
        <v>490</v>
      </c>
      <c r="E20" s="8" t="s">
        <v>369</v>
      </c>
      <c r="F20" s="8" t="s">
        <v>370</v>
      </c>
      <c r="G20" s="8" t="s">
        <v>495</v>
      </c>
      <c r="H20" s="80">
        <f>((2000000*25)*2)*3</f>
        <v>300000000</v>
      </c>
      <c r="I20" s="63">
        <f t="shared" ref="I20" si="3">H20/98</f>
        <v>3061224.4897959186</v>
      </c>
    </row>
    <row r="21" spans="1:9" s="83" customFormat="1">
      <c r="A21" s="7" t="s">
        <v>422</v>
      </c>
      <c r="B21" s="7" t="s">
        <v>411</v>
      </c>
      <c r="C21" s="7" t="s">
        <v>412</v>
      </c>
      <c r="D21" s="50">
        <v>40167</v>
      </c>
      <c r="E21" s="51" t="s">
        <v>413</v>
      </c>
      <c r="F21" s="8" t="s">
        <v>414</v>
      </c>
      <c r="G21" s="8" t="s">
        <v>424</v>
      </c>
      <c r="H21" s="73">
        <f>(1500000*25)*3</f>
        <v>112500000</v>
      </c>
      <c r="I21" s="63">
        <f>H21/100</f>
        <v>1125000</v>
      </c>
    </row>
    <row r="22" spans="1:9" s="1" customFormat="1" ht="18" customHeight="1">
      <c r="A22" s="7"/>
      <c r="B22" s="7"/>
      <c r="C22" s="7"/>
      <c r="D22"/>
      <c r="E22" s="61"/>
      <c r="F22" s="8"/>
      <c r="G22" s="8"/>
      <c r="H22" s="46"/>
      <c r="I22" s="46"/>
    </row>
    <row r="23" spans="1:9" ht="18" customHeight="1">
      <c r="A23" s="6" t="s">
        <v>190</v>
      </c>
      <c r="B23" s="8"/>
      <c r="D23"/>
      <c r="H23" s="28">
        <f>SUM(H3:H21)</f>
        <v>13225620000</v>
      </c>
      <c r="I23" s="29">
        <f>SUM(I3:I21)</f>
        <v>135021221.19815665</v>
      </c>
    </row>
    <row r="24" spans="1:9" ht="18" customHeight="1">
      <c r="D24"/>
    </row>
    <row r="25" spans="1:9" ht="18" customHeight="1">
      <c r="D25"/>
      <c r="I25" s="28"/>
    </row>
    <row r="26" spans="1:9" ht="18" customHeight="1">
      <c r="D26"/>
    </row>
    <row r="27" spans="1:9" ht="18" customHeight="1">
      <c r="D27"/>
    </row>
    <row r="28" spans="1:9" ht="18" customHeight="1">
      <c r="D28"/>
    </row>
    <row r="29" spans="1:9" ht="18" customHeight="1">
      <c r="D29"/>
    </row>
  </sheetData>
  <phoneticPr fontId="3"/>
  <printOptions gridLines="1"/>
  <pageMargins left="0.79000000000000015" right="0.79000000000000015" top="0.98" bottom="0.98" header="0.51" footer="0.51"/>
  <pageSetup paperSize="9" orientation="portrait" horizontalDpi="4294967292" verticalDpi="4294967292"/>
  <headerFooter>
    <oddHeader>&amp;L&amp;"Helvetica,太字"&amp;14Mississippi River Country USA Japan Media Exposure: July 2012-June 2013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Travel Trade</vt:lpstr>
      <vt:lpstr>Consumer</vt:lpstr>
      <vt:lpstr>Broadcast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</dc:creator>
  <cp:lastModifiedBy>00</cp:lastModifiedBy>
  <cp:lastPrinted>2013-01-29T08:15:37Z</cp:lastPrinted>
  <dcterms:created xsi:type="dcterms:W3CDTF">2003-10-26T04:28:20Z</dcterms:created>
  <dcterms:modified xsi:type="dcterms:W3CDTF">2014-01-20T07:04:42Z</dcterms:modified>
</cp:coreProperties>
</file>