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40" yWindow="-100" windowWidth="26620" windowHeight="14820" activeTab="2"/>
  </bookViews>
  <sheets>
    <sheet name="Travel Trade" sheetId="1" r:id="rId1"/>
    <sheet name="Consumer" sheetId="2" r:id="rId2"/>
    <sheet name="Broadcast" sheetId="3" r:id="rId3"/>
  </sheets>
  <definedNames>
    <definedName name="_xlnm.Print_Area" localSheetId="2">Broadcast!$A$1:$I$33</definedName>
    <definedName name="_xlnm.Print_Area" localSheetId="1">Consumer!$A$2:$I$64</definedName>
    <definedName name="_xlnm.Print_Area" localSheetId="0">'Travel Trade'!$A$1:$I$21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5" i="3"/>
  <c r="I25"/>
  <c r="H3"/>
  <c r="I3"/>
  <c r="H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20"/>
  <c r="I20"/>
  <c r="H21"/>
  <c r="I21"/>
  <c r="H22"/>
  <c r="I22"/>
  <c r="H29"/>
  <c r="I29"/>
  <c r="H30"/>
  <c r="I30"/>
  <c r="I32"/>
  <c r="H18"/>
  <c r="H27"/>
  <c r="H28"/>
  <c r="H32"/>
  <c r="H22" i="2"/>
  <c r="I22"/>
  <c r="H3"/>
  <c r="I3"/>
  <c r="H4"/>
  <c r="I4"/>
  <c r="H5"/>
  <c r="I5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19"/>
  <c r="H20"/>
  <c r="I20"/>
  <c r="H21"/>
  <c r="I21"/>
  <c r="I23"/>
  <c r="I25"/>
  <c r="H19"/>
  <c r="H25"/>
  <c r="H29"/>
  <c r="I29"/>
  <c r="H30"/>
  <c r="I30"/>
  <c r="H31"/>
  <c r="I31"/>
  <c r="H33"/>
  <c r="I33"/>
  <c r="H34"/>
  <c r="I34"/>
  <c r="H35"/>
  <c r="I35"/>
  <c r="H36"/>
  <c r="I36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I58"/>
  <c r="H58"/>
  <c r="H28"/>
  <c r="H59"/>
  <c r="H108"/>
  <c r="H111"/>
  <c r="I59"/>
  <c r="I108"/>
  <c r="I111"/>
  <c r="H3" i="1"/>
  <c r="I3"/>
  <c r="H4"/>
  <c r="I4"/>
  <c r="H7"/>
  <c r="I7"/>
  <c r="H11"/>
  <c r="I11"/>
  <c r="H12"/>
  <c r="I12"/>
  <c r="H13"/>
  <c r="I13"/>
  <c r="H14"/>
  <c r="I14"/>
  <c r="H17"/>
  <c r="I17"/>
  <c r="H18"/>
  <c r="I18"/>
  <c r="I21"/>
  <c r="H21"/>
</calcChain>
</file>

<file path=xl/sharedStrings.xml><?xml version="1.0" encoding="utf-8"?>
<sst xmlns="http://schemas.openxmlformats.org/spreadsheetml/2006/main" count="1134" uniqueCount="576">
  <si>
    <t>Mezamashi Saturday "Top of the World": Chicago</t>
    <phoneticPr fontId="5"/>
  </si>
  <si>
    <t>11% nationwide rating (highest for time slot)</t>
    <phoneticPr fontId="5"/>
  </si>
  <si>
    <t>Millennium Park, Wilis Tower, Chicago Hot Dog &amp; pizza, Jazz</t>
    <phoneticPr fontId="5"/>
  </si>
  <si>
    <t>20 minutes</t>
    <phoneticPr fontId="5"/>
  </si>
  <si>
    <t>Fuji TV</t>
    <phoneticPr fontId="5"/>
  </si>
  <si>
    <t>Mezamashi Saturday "Top of the World": Chicago</t>
    <phoneticPr fontId="5"/>
  </si>
  <si>
    <t>11% nationwide rating (highest for time slot)</t>
    <phoneticPr fontId="5"/>
  </si>
  <si>
    <t>Wrigley Field, Harry Carey's, Field Museum, Architecture Cruise, Six Flags</t>
    <phoneticPr fontId="5"/>
  </si>
  <si>
    <t>Fly Fishing</t>
    <phoneticPr fontId="3"/>
  </si>
  <si>
    <t>World Heritage Sites</t>
    <phoneticPr fontId="3"/>
  </si>
  <si>
    <t>Feature on Mammoth Cave National Parks</t>
    <phoneticPr fontId="3"/>
  </si>
  <si>
    <t>June 29</t>
    <phoneticPr fontId="3"/>
  </si>
  <si>
    <t>Weekly magazine for children by Nagoya-area newspaper</t>
    <phoneticPr fontId="3"/>
  </si>
  <si>
    <t>1/6 page</t>
    <phoneticPr fontId="3"/>
  </si>
  <si>
    <t>Travel Journal Gateway</t>
    <phoneticPr fontId="5"/>
  </si>
  <si>
    <t>Choose Chicago/UA Media Lunch Seminar</t>
    <phoneticPr fontId="5"/>
  </si>
  <si>
    <t>NA</t>
    <phoneticPr fontId="5"/>
  </si>
  <si>
    <t>Website for weekly magazine subscribers</t>
    <phoneticPr fontId="5"/>
  </si>
  <si>
    <t>1 page</t>
    <phoneticPr fontId="5"/>
  </si>
  <si>
    <t>Wing Travel Daily E-News</t>
    <phoneticPr fontId="5"/>
  </si>
  <si>
    <t>1/2 page</t>
    <phoneticPr fontId="3"/>
  </si>
  <si>
    <t xml:space="preserve">Festivals: Memphis In May, KY Derby, Chicago Blues Fest, Summerfest, </t>
    <phoneticPr fontId="3"/>
  </si>
  <si>
    <t>Oktoberfest Milwaukee, Chicago Marathon, Mardi Gras</t>
    <phoneticPr fontId="3"/>
  </si>
  <si>
    <t>1 page</t>
    <phoneticPr fontId="3"/>
  </si>
  <si>
    <t>World Heritage Sites:  Mammoth Cave, Cahokia Mounds, Great Smoky Mountatins</t>
    <phoneticPr fontId="3"/>
  </si>
  <si>
    <t>Area Features: Great Lakes &amp; Midwest</t>
    <phoneticPr fontId="3"/>
  </si>
  <si>
    <t>Illinois Driving Routes Revealed: Route 66 and Great River Road</t>
    <phoneticPr fontId="5"/>
  </si>
  <si>
    <t>From visit to Illinois in March</t>
    <phoneticPr fontId="3"/>
  </si>
  <si>
    <t>Travel trade magazine</t>
    <phoneticPr fontId="3"/>
  </si>
  <si>
    <t>3 pages</t>
    <phoneticPr fontId="3"/>
  </si>
  <si>
    <t>Educational and Technical Visits &amp; Girlfriend Road Trips in Illinois</t>
    <phoneticPr fontId="5"/>
  </si>
  <si>
    <t>2 pages</t>
    <phoneticPr fontId="3"/>
  </si>
  <si>
    <t>Illinois Route 66 Guide</t>
    <phoneticPr fontId="3"/>
  </si>
  <si>
    <t>Sponsored feature by Illinois</t>
    <phoneticPr fontId="3"/>
  </si>
  <si>
    <t>16,000 users</t>
    <phoneticPr fontId="3"/>
  </si>
  <si>
    <t>30 pages</t>
    <phoneticPr fontId="3"/>
  </si>
  <si>
    <t>BS TBS</t>
    <phoneticPr fontId="3"/>
  </si>
  <si>
    <t>Minnesota's Lake Superior</t>
    <phoneticPr fontId="3"/>
  </si>
  <si>
    <t>Rainbow Town</t>
  </si>
  <si>
    <t>Oedo Wide Super Saturday</t>
  </si>
  <si>
    <t>Interview with Chie Usui on MRC media fam including Memphis</t>
  </si>
  <si>
    <t>June 8</t>
  </si>
  <si>
    <t>Tokyo local radio show</t>
  </si>
  <si>
    <t>60 min</t>
  </si>
  <si>
    <t>Streetcars of the World</t>
  </si>
  <si>
    <t>Memphis</t>
  </si>
  <si>
    <t>June 20</t>
  </si>
  <si>
    <t>3% of time slot</t>
  </si>
  <si>
    <t>BS Fuji</t>
    <phoneticPr fontId="3"/>
  </si>
  <si>
    <t>New Orleans</t>
    <phoneticPr fontId="3"/>
  </si>
  <si>
    <t>Consumer guidebook</t>
    <phoneticPr fontId="3"/>
  </si>
  <si>
    <t>Consumer guidebook</t>
    <phoneticPr fontId="3"/>
  </si>
  <si>
    <t>Driving Route 66: Missouri, lllinois</t>
    <phoneticPr fontId="3"/>
  </si>
  <si>
    <t>September 22</t>
    <phoneticPr fontId="3"/>
  </si>
  <si>
    <t>August 7</t>
    <phoneticPr fontId="3"/>
  </si>
  <si>
    <t>August 14</t>
    <phoneticPr fontId="3"/>
  </si>
  <si>
    <t>Rainbow Jean</t>
    <phoneticPr fontId="3"/>
  </si>
  <si>
    <t>New Orleans</t>
    <phoneticPr fontId="3"/>
  </si>
  <si>
    <t>August 18</t>
    <phoneticPr fontId="3"/>
  </si>
  <si>
    <t>Fuji TV</t>
    <phoneticPr fontId="3"/>
  </si>
  <si>
    <t>8 million</t>
    <phoneticPr fontId="3"/>
  </si>
  <si>
    <t>Weekly travel variety</t>
    <phoneticPr fontId="3"/>
  </si>
  <si>
    <t>30 minutes</t>
    <phoneticPr fontId="3"/>
  </si>
  <si>
    <t>1/8 page</t>
    <phoneticPr fontId="3"/>
  </si>
  <si>
    <t>Tourism office recommended activities in MRC, AR, MN, IL, KY, TN</t>
    <phoneticPr fontId="3"/>
  </si>
  <si>
    <t>From Travel to World's Amazing Views Show</t>
    <phoneticPr fontId="3"/>
  </si>
  <si>
    <t>NA</t>
    <phoneticPr fontId="3"/>
  </si>
  <si>
    <t>Television program website</t>
    <phoneticPr fontId="3"/>
  </si>
  <si>
    <t>1 page</t>
    <phoneticPr fontId="3"/>
  </si>
  <si>
    <t>Route 66 Driving Report</t>
  </si>
  <si>
    <t>April-June</t>
  </si>
  <si>
    <t>10 pages</t>
    <phoneticPr fontId="3"/>
  </si>
  <si>
    <t>Missouri &amp; Illinois with link to MRC website</t>
    <phoneticPr fontId="3"/>
  </si>
  <si>
    <t>Link USA</t>
    <phoneticPr fontId="3"/>
  </si>
  <si>
    <t>Daily travel trade e-newsletter</t>
    <phoneticPr fontId="5"/>
  </si>
  <si>
    <t>Wing Travel Weekly</t>
    <phoneticPr fontId="3"/>
  </si>
  <si>
    <t>Travel trade magazine</t>
    <phoneticPr fontId="3"/>
  </si>
  <si>
    <t>1/4 page</t>
    <phoneticPr fontId="3"/>
  </si>
  <si>
    <t>Travel Journal</t>
    <phoneticPr fontId="3"/>
  </si>
  <si>
    <t>Choose Chicago/UA Media Lunch Seminar</t>
    <phoneticPr fontId="5"/>
  </si>
  <si>
    <t>Travel trade magazine</t>
    <phoneticPr fontId="3"/>
  </si>
  <si>
    <t>1/6 page</t>
    <phoneticPr fontId="3"/>
  </si>
  <si>
    <t>April</t>
    <phoneticPr fontId="5"/>
  </si>
  <si>
    <t>Frontline</t>
    <phoneticPr fontId="5"/>
  </si>
  <si>
    <t>Return of America Rail Journeys: Chicago-New Orleans</t>
    <phoneticPr fontId="5"/>
  </si>
  <si>
    <t>Biweekly newspaper for Japanese in U.S.</t>
    <phoneticPr fontId="5"/>
  </si>
  <si>
    <t>7 pages</t>
    <phoneticPr fontId="5"/>
  </si>
  <si>
    <t>Fuji TV</t>
    <phoneticPr fontId="5"/>
  </si>
  <si>
    <t>Beer Distillery Touring: St. Louis &amp; Milwaukee</t>
    <phoneticPr fontId="3"/>
  </si>
  <si>
    <t>Tracing Roots of Jazz: New Orleans, Kansas City, Chicago</t>
    <phoneticPr fontId="3"/>
  </si>
  <si>
    <t>2 pages</t>
    <phoneticPr fontId="3"/>
  </si>
  <si>
    <t>1 page</t>
    <phoneticPr fontId="3"/>
  </si>
  <si>
    <t>Watching Japanese Baseball Players in U.S.: Feature on Fujikawa of Chicago Cubs</t>
    <phoneticPr fontId="3"/>
  </si>
  <si>
    <t>Red Wing and Wabasha Guide</t>
    <phoneticPr fontId="3"/>
  </si>
  <si>
    <t>Minnesota Winter Destinations: Bloomington, Duluth</t>
    <phoneticPr fontId="3"/>
  </si>
  <si>
    <t>1/4 page</t>
    <phoneticPr fontId="3"/>
  </si>
  <si>
    <t>Chunichi Childrens Weekly</t>
    <phoneticPr fontId="3"/>
  </si>
  <si>
    <t>Three Music Cities: Memphis</t>
  </si>
  <si>
    <t>5.5 million</t>
  </si>
  <si>
    <t>1-hour travel series</t>
  </si>
  <si>
    <t>Three Music Cities: Chicago</t>
    <phoneticPr fontId="3"/>
  </si>
  <si>
    <t>Kentucky Bourbon Tasting Event</t>
  </si>
  <si>
    <t>Title</t>
    <phoneticPr fontId="3"/>
  </si>
  <si>
    <t>Contents</t>
    <phoneticPr fontId="3"/>
  </si>
  <si>
    <t>Date</t>
    <phoneticPr fontId="3"/>
  </si>
  <si>
    <t>Elvis Presley 75th Birthday Tour: Tupelo</t>
  </si>
  <si>
    <t>Apr-10</t>
  </si>
  <si>
    <t>2 pages</t>
  </si>
  <si>
    <t>Elvis Presley 75th Birthday Tour: Memphis</t>
  </si>
  <si>
    <t>Consumer guidebook</t>
    <phoneticPr fontId="3"/>
  </si>
  <si>
    <t>60 min.; 2 times</t>
    <phoneticPr fontId="3"/>
  </si>
  <si>
    <t>1 page</t>
    <phoneticPr fontId="3"/>
  </si>
  <si>
    <t>From Feb. 2008 visit</t>
    <phoneticPr fontId="3"/>
  </si>
  <si>
    <t>Memphis final report</t>
    <phoneticPr fontId="3"/>
  </si>
  <si>
    <t>Across America Trip: Mall of America, Milwaukee</t>
    <phoneticPr fontId="3"/>
  </si>
  <si>
    <t>From August 2008 visit</t>
    <phoneticPr fontId="3"/>
  </si>
  <si>
    <t>Across America Trip: Chicago</t>
    <phoneticPr fontId="3"/>
  </si>
  <si>
    <t>Rice Culture in Arkansas</t>
    <phoneticPr fontId="3"/>
  </si>
  <si>
    <t>Finding "Real America" Along Mississippi River</t>
    <phoneticPr fontId="3"/>
  </si>
  <si>
    <t>JATA Communication</t>
    <phoneticPr fontId="3"/>
  </si>
  <si>
    <t>Area Features: Florida &amp; the South</t>
    <phoneticPr fontId="3"/>
  </si>
  <si>
    <t>Chicago Guide</t>
    <phoneticPr fontId="3"/>
  </si>
  <si>
    <t>24 pages</t>
    <phoneticPr fontId="3"/>
  </si>
  <si>
    <t>Milwaukee Guide</t>
    <phoneticPr fontId="3"/>
  </si>
  <si>
    <t>10 pages</t>
    <phoneticPr fontId="3"/>
  </si>
  <si>
    <t>Minneapolis/St. Paul Guide</t>
    <phoneticPr fontId="3"/>
  </si>
  <si>
    <t>16 pages</t>
    <phoneticPr fontId="3"/>
  </si>
  <si>
    <t>2/3 page</t>
    <phoneticPr fontId="3"/>
  </si>
  <si>
    <t>Des Moines Guide</t>
    <phoneticPr fontId="3"/>
  </si>
  <si>
    <t>3 pages</t>
    <phoneticPr fontId="3"/>
  </si>
  <si>
    <t>Kansas City Guide</t>
    <phoneticPr fontId="3"/>
  </si>
  <si>
    <t>8 pages</t>
    <phoneticPr fontId="3"/>
  </si>
  <si>
    <t>St. Louis Guide</t>
    <phoneticPr fontId="3"/>
  </si>
  <si>
    <t>Louisville Guide</t>
    <phoneticPr fontId="3"/>
  </si>
  <si>
    <t>2 pages</t>
    <phoneticPr fontId="3"/>
  </si>
  <si>
    <t>Nashville Guide</t>
    <phoneticPr fontId="3"/>
  </si>
  <si>
    <t>4 pages</t>
    <phoneticPr fontId="3"/>
  </si>
  <si>
    <t>4-6/2013</t>
    <phoneticPr fontId="3"/>
  </si>
  <si>
    <t>BS TBS</t>
    <phoneticPr fontId="3"/>
  </si>
  <si>
    <t>Minnesota's Lake Itasca and Lake Superior</t>
    <phoneticPr fontId="3"/>
  </si>
  <si>
    <t>April 19</t>
    <phoneticPr fontId="3"/>
  </si>
  <si>
    <t>Travel to the World's Amazing Views</t>
    <phoneticPr fontId="3"/>
  </si>
  <si>
    <t>?</t>
    <phoneticPr fontId="3"/>
  </si>
  <si>
    <t>1-hour travel series</t>
    <phoneticPr fontId="3"/>
  </si>
  <si>
    <t>60 minutes</t>
    <phoneticPr fontId="3"/>
  </si>
  <si>
    <t>Travel Journal</t>
    <phoneticPr fontId="3"/>
  </si>
  <si>
    <t>Memphis tourism overview</t>
  </si>
  <si>
    <t>Dec. 8, 2012</t>
  </si>
  <si>
    <t>Weekly newspaper</t>
  </si>
  <si>
    <t>A mouthful of Memphis</t>
  </si>
  <si>
    <t>Rendezvous barbecued ribs</t>
  </si>
  <si>
    <t>Rakuten Shopping Sommelier Blog</t>
    <phoneticPr fontId="3"/>
  </si>
  <si>
    <t>Mississippi Blues Trail Guide Published</t>
    <phoneticPr fontId="3"/>
  </si>
  <si>
    <t>From MDQ Memphis event</t>
    <phoneticPr fontId="3"/>
  </si>
  <si>
    <t>Nov-12</t>
    <phoneticPr fontId="3"/>
  </si>
  <si>
    <t>NA</t>
    <phoneticPr fontId="3"/>
  </si>
  <si>
    <t>Online Shopping Mall</t>
    <phoneticPr fontId="3"/>
  </si>
  <si>
    <t>1 page</t>
    <phoneticPr fontId="3"/>
  </si>
  <si>
    <t>Go Go America</t>
    <phoneticPr fontId="3"/>
  </si>
  <si>
    <t>USA '13-'14</t>
  </si>
  <si>
    <t>Memphis Guide</t>
  </si>
  <si>
    <t>Consumer travel guidebook</t>
  </si>
  <si>
    <t>4 pages</t>
  </si>
  <si>
    <t>Sept. 17</t>
    <phoneticPr fontId="3"/>
  </si>
  <si>
    <t>Travel trade magazine</t>
    <phoneticPr fontId="3"/>
  </si>
  <si>
    <t>Rakuten Shopping Sommelier Blog</t>
    <phoneticPr fontId="3"/>
  </si>
  <si>
    <t>Elvis &amp; MDQ Musical</t>
    <phoneticPr fontId="3"/>
  </si>
  <si>
    <t>From MDQ Memphis event</t>
    <phoneticPr fontId="3"/>
  </si>
  <si>
    <t>Sep-12</t>
    <phoneticPr fontId="3"/>
  </si>
  <si>
    <t>NA</t>
    <phoneticPr fontId="3"/>
  </si>
  <si>
    <t>Online Shopping Mall</t>
    <phoneticPr fontId="3"/>
  </si>
  <si>
    <t>1 page</t>
    <phoneticPr fontId="3"/>
  </si>
  <si>
    <t>Rainbow Town FM</t>
    <phoneticPr fontId="3"/>
  </si>
  <si>
    <t>Oedo Wide Super Saturday</t>
    <phoneticPr fontId="3"/>
  </si>
  <si>
    <t>Memphis Interview</t>
    <phoneticPr fontId="3"/>
  </si>
  <si>
    <t>September 15</t>
    <phoneticPr fontId="3"/>
  </si>
  <si>
    <t>Tokyo community radio</t>
    <phoneticPr fontId="3"/>
  </si>
  <si>
    <t>20 minutes</t>
    <phoneticPr fontId="3"/>
  </si>
  <si>
    <t>Chicago Interview</t>
    <phoneticPr fontId="3"/>
  </si>
  <si>
    <t>Movie Review: The Yellow Handkerchief and Louisiana</t>
    <phoneticPr fontId="3"/>
  </si>
  <si>
    <t>June-10</t>
    <phoneticPr fontId="3"/>
  </si>
  <si>
    <t>7/10-9/10</t>
    <phoneticPr fontId="3"/>
  </si>
  <si>
    <t>Ane Can, Treasure Hunt Tour, Bluebird of Happiness</t>
    <phoneticPr fontId="3"/>
  </si>
  <si>
    <t>Society of Woman's Travel</t>
    <phoneticPr fontId="3"/>
  </si>
  <si>
    <t>Mississippi Gulf Coast &amp; Southern Louisiana</t>
    <phoneticPr fontId="3"/>
  </si>
  <si>
    <t>Publication</t>
    <phoneticPr fontId="3"/>
  </si>
  <si>
    <t>NA</t>
    <phoneticPr fontId="3"/>
  </si>
  <si>
    <t>Globetrotter</t>
  </si>
  <si>
    <t>Tentoumushi</t>
  </si>
  <si>
    <t>Memphis Feature in April Issue</t>
  </si>
  <si>
    <t>From February 2012 visit</t>
  </si>
  <si>
    <t>Mar-12</t>
  </si>
  <si>
    <t>Credit card holders site</t>
  </si>
  <si>
    <t>1 page</t>
  </si>
  <si>
    <t>Value Yen</t>
    <phoneticPr fontId="3"/>
  </si>
  <si>
    <t>Value $</t>
    <phoneticPr fontId="3"/>
  </si>
  <si>
    <t>Report on September Tokyo event</t>
  </si>
  <si>
    <t>Travel information website</t>
  </si>
  <si>
    <t>October</t>
  </si>
  <si>
    <t>Monthly fashion magazine for women</t>
  </si>
  <si>
    <t>1/4 page</t>
  </si>
  <si>
    <t>Agora</t>
  </si>
  <si>
    <t>The City in Art: Chicago</t>
  </si>
  <si>
    <t>Red Fishing in Louisiana</t>
    <phoneticPr fontId="3"/>
  </si>
  <si>
    <t>Houmas, New Orleans, Plantations</t>
    <phoneticPr fontId="3"/>
  </si>
  <si>
    <t>August</t>
    <phoneticPr fontId="3"/>
  </si>
  <si>
    <t>Monthly magazine for fishermen</t>
    <phoneticPr fontId="3"/>
  </si>
  <si>
    <t>6 pages</t>
    <phoneticPr fontId="3"/>
  </si>
  <si>
    <t>May 23</t>
    <phoneticPr fontId="3"/>
  </si>
  <si>
    <t>Little Rock Guide</t>
    <phoneticPr fontId="3"/>
  </si>
  <si>
    <t>New Orleans Guide</t>
    <phoneticPr fontId="3"/>
  </si>
  <si>
    <t>12 pages</t>
    <phoneticPr fontId="3"/>
  </si>
  <si>
    <t>Bicycle Touring Cities: Minneapolis</t>
    <phoneticPr fontId="3"/>
  </si>
  <si>
    <t>1 page</t>
    <phoneticPr fontId="3"/>
  </si>
  <si>
    <t>1-hour weekly travel program</t>
    <phoneticPr fontId="3"/>
  </si>
  <si>
    <t>45 minutes</t>
    <phoneticPr fontId="3"/>
  </si>
  <si>
    <t>10-12/12</t>
    <phoneticPr fontId="3"/>
  </si>
  <si>
    <t>Circulation</t>
    <phoneticPr fontId="3"/>
  </si>
  <si>
    <t>Profile</t>
    <phoneticPr fontId="3"/>
  </si>
  <si>
    <t>Broadcast Media</t>
    <phoneticPr fontId="3"/>
  </si>
  <si>
    <t>Station/Network</t>
    <phoneticPr fontId="3"/>
  </si>
  <si>
    <t>Title</t>
    <phoneticPr fontId="3"/>
  </si>
  <si>
    <t>Contents</t>
    <phoneticPr fontId="3"/>
  </si>
  <si>
    <t>Date</t>
    <phoneticPr fontId="3"/>
  </si>
  <si>
    <t>Value $</t>
    <phoneticPr fontId="3"/>
  </si>
  <si>
    <t>Total</t>
    <phoneticPr fontId="3"/>
  </si>
  <si>
    <t>From November visit</t>
  </si>
  <si>
    <t>Length</t>
    <phoneticPr fontId="3"/>
  </si>
  <si>
    <t>Three Music Cities: New Orleans</t>
    <phoneticPr fontId="3"/>
  </si>
  <si>
    <t>Link USA</t>
  </si>
  <si>
    <t>Total Broadcast Value</t>
    <phoneticPr fontId="3"/>
  </si>
  <si>
    <t>Tabi Channel</t>
  </si>
  <si>
    <t>Go Go America</t>
  </si>
  <si>
    <t>Clinton Library report</t>
    <phoneticPr fontId="3"/>
  </si>
  <si>
    <t>From October visit</t>
    <phoneticPr fontId="3"/>
  </si>
  <si>
    <t>Memphis report</t>
    <phoneticPr fontId="3"/>
  </si>
  <si>
    <t>17 pages</t>
    <phoneticPr fontId="3"/>
  </si>
  <si>
    <t>Tabi Channel</t>
    <phoneticPr fontId="3"/>
  </si>
  <si>
    <t>America's Mother Road Rte 66 Report</t>
    <phoneticPr fontId="3"/>
  </si>
  <si>
    <t>Website for travel show</t>
    <phoneticPr fontId="3"/>
  </si>
  <si>
    <t>19 pages</t>
    <phoneticPr fontId="3"/>
  </si>
  <si>
    <t>Clarksdale report</t>
    <phoneticPr fontId="3"/>
  </si>
  <si>
    <t>9 pages</t>
    <phoneticPr fontId="3"/>
  </si>
  <si>
    <t>Clarksdale, Oxford, Tupelo report</t>
    <phoneticPr fontId="3"/>
  </si>
  <si>
    <t>13 pages</t>
    <phoneticPr fontId="3"/>
  </si>
  <si>
    <t>Nashville report</t>
    <phoneticPr fontId="3"/>
  </si>
  <si>
    <t>Little Rock report</t>
    <phoneticPr fontId="3"/>
  </si>
  <si>
    <t>3 Music Cities report</t>
    <phoneticPr fontId="3"/>
  </si>
  <si>
    <t>Online travel guide by travel writers</t>
    <phoneticPr fontId="3"/>
  </si>
  <si>
    <t>21 pages</t>
    <phoneticPr fontId="3"/>
  </si>
  <si>
    <t xml:space="preserve">ANA/UA Go America </t>
    <phoneticPr fontId="3"/>
  </si>
  <si>
    <t>USA Travel Campaign</t>
    <phoneticPr fontId="3"/>
  </si>
  <si>
    <t>New Orleans and Chicago</t>
    <phoneticPr fontId="3"/>
  </si>
  <si>
    <t>Nov</t>
    <phoneticPr fontId="3"/>
  </si>
  <si>
    <t>Airlines website</t>
    <phoneticPr fontId="3"/>
  </si>
  <si>
    <t>10/11-12/11</t>
    <phoneticPr fontId="3"/>
  </si>
  <si>
    <t>1-3/12</t>
    <phoneticPr fontId="3"/>
  </si>
  <si>
    <t>Fascinating Trip Recommendations</t>
    <phoneticPr fontId="3"/>
  </si>
  <si>
    <t>Mississippi River Cruising; Illinois Great River Road</t>
    <phoneticPr fontId="3"/>
  </si>
  <si>
    <t>September</t>
    <phoneticPr fontId="3"/>
  </si>
  <si>
    <t>Association magazine</t>
    <phoneticPr fontId="3"/>
  </si>
  <si>
    <t>1 banner</t>
    <phoneticPr fontId="3"/>
  </si>
  <si>
    <t>JTB Publishing</t>
  </si>
  <si>
    <t>World Heritage Sites: NA; SA &amp; Oceania</t>
  </si>
  <si>
    <t>Mammoth Cave National Park</t>
  </si>
  <si>
    <t>July</t>
  </si>
  <si>
    <t>Fuji Communications Morning Eye</t>
  </si>
  <si>
    <t>Mother Road Rpute 66 Part 4</t>
    <phoneticPr fontId="3"/>
  </si>
  <si>
    <t>November 6</t>
    <phoneticPr fontId="3"/>
  </si>
  <si>
    <t>Travel Vision</t>
  </si>
  <si>
    <t>Memphis Guide</t>
    <phoneticPr fontId="3"/>
  </si>
  <si>
    <t>Tupelo Guide</t>
    <phoneticPr fontId="3"/>
  </si>
  <si>
    <t>60 min.; 2 times</t>
    <phoneticPr fontId="3"/>
  </si>
  <si>
    <t>Sky Magazine</t>
  </si>
  <si>
    <t>Returning to a Gilded Age on the American Queen Steamboat</t>
  </si>
  <si>
    <t>Intro to American Queen experience</t>
  </si>
  <si>
    <t>Nov-Dec</t>
  </si>
  <si>
    <t>Bimonthly Airline inflight magazine</t>
  </si>
  <si>
    <t>1/2 page</t>
  </si>
  <si>
    <t>Mainichi Weekly</t>
  </si>
  <si>
    <t>The heart and soul of Memphis</t>
  </si>
  <si>
    <t>From travel blog by Yuko Miyamoto</t>
    <phoneticPr fontId="3"/>
  </si>
  <si>
    <t>4-6/12</t>
    <phoneticPr fontId="3"/>
  </si>
  <si>
    <t>Travel information website</t>
    <phoneticPr fontId="3"/>
  </si>
  <si>
    <t>14 pages</t>
    <phoneticPr fontId="3"/>
  </si>
  <si>
    <t>Consumer Print Media</t>
    <phoneticPr fontId="3"/>
  </si>
  <si>
    <t>Publication</t>
    <phoneticPr fontId="3"/>
  </si>
  <si>
    <t>Title</t>
    <phoneticPr fontId="3"/>
  </si>
  <si>
    <t>Contents</t>
    <phoneticPr fontId="3"/>
  </si>
  <si>
    <t>Date</t>
    <phoneticPr fontId="3"/>
  </si>
  <si>
    <t>Circulation</t>
    <phoneticPr fontId="3"/>
  </si>
  <si>
    <t>Profile</t>
    <phoneticPr fontId="3"/>
  </si>
  <si>
    <t>Length</t>
    <phoneticPr fontId="3"/>
  </si>
  <si>
    <t>Value Yen</t>
    <phoneticPr fontId="3"/>
  </si>
  <si>
    <t>Value $</t>
    <phoneticPr fontId="3"/>
  </si>
  <si>
    <t>Subtotal</t>
    <phoneticPr fontId="3"/>
  </si>
  <si>
    <t>Consumer Books</t>
    <phoneticPr fontId="3"/>
  </si>
  <si>
    <t>Publisher</t>
    <phoneticPr fontId="3"/>
  </si>
  <si>
    <t>Article</t>
    <phoneticPr fontId="3"/>
  </si>
  <si>
    <t>Come! Come! Minnesota: Minnesota Vikings</t>
    <phoneticPr fontId="3"/>
  </si>
  <si>
    <t>From blog by Japanese woman in Minnesota</t>
    <phoneticPr fontId="3"/>
  </si>
  <si>
    <t>Jan-10</t>
    <phoneticPr fontId="3"/>
  </si>
  <si>
    <t>Little Rock, Arkansas</t>
    <phoneticPr fontId="3"/>
  </si>
  <si>
    <t>3 pages</t>
    <phoneticPr fontId="3"/>
  </si>
  <si>
    <t>4/10-6/10</t>
    <phoneticPr fontId="3"/>
  </si>
  <si>
    <t>16 pages</t>
    <phoneticPr fontId="3"/>
  </si>
  <si>
    <t>Hot Springs, Crater of Diamonds AR</t>
    <phoneticPr fontId="3"/>
  </si>
  <si>
    <t>Dubuque Fenlon Elevator</t>
    <phoneticPr fontId="3"/>
  </si>
  <si>
    <t>John Deere Tractor Pavilion Moline</t>
    <phoneticPr fontId="3"/>
  </si>
  <si>
    <t>Duncan Hines Museum</t>
    <phoneticPr fontId="3"/>
  </si>
  <si>
    <t>From Kentucky Newsletter article</t>
    <phoneticPr fontId="3"/>
  </si>
  <si>
    <t>May-10</t>
    <phoneticPr fontId="3"/>
  </si>
  <si>
    <t>Tokyo/Chiba commercial radio</t>
    <phoneticPr fontId="5"/>
  </si>
  <si>
    <t>60 minutes</t>
    <phoneticPr fontId="5"/>
  </si>
  <si>
    <t>Bay FM</t>
    <phoneticPr fontId="5"/>
  </si>
  <si>
    <t>Mind Voyage: Chicago Music &amp; Travel "Summer"</t>
    <phoneticPr fontId="5"/>
  </si>
  <si>
    <t>10 million</t>
    <phoneticPr fontId="5"/>
  </si>
  <si>
    <t>Tokyo Broadcasting System</t>
    <phoneticPr fontId="5"/>
  </si>
  <si>
    <t>The World Heritage: The California Zephyr</t>
    <phoneticPr fontId="5"/>
  </si>
  <si>
    <t>30 million</t>
    <phoneticPr fontId="5"/>
  </si>
  <si>
    <t>Space Shower</t>
    <phoneticPr fontId="3"/>
  </si>
  <si>
    <t>Mississippi Blues Trail Guide</t>
    <phoneticPr fontId="3"/>
  </si>
  <si>
    <t>Memphis Guide</t>
    <phoneticPr fontId="3"/>
  </si>
  <si>
    <t>September</t>
    <phoneticPr fontId="3"/>
  </si>
  <si>
    <t>New Orleans Guide</t>
    <phoneticPr fontId="3"/>
  </si>
  <si>
    <t>Mississippi Guide</t>
    <phoneticPr fontId="3"/>
  </si>
  <si>
    <t>Consumer Websites</t>
    <phoneticPr fontId="3"/>
  </si>
  <si>
    <t>8-9/12</t>
    <phoneticPr fontId="3"/>
  </si>
  <si>
    <t>12 pages</t>
    <phoneticPr fontId="3"/>
  </si>
  <si>
    <t>Total Print</t>
    <phoneticPr fontId="3"/>
  </si>
  <si>
    <t>Consumer Websites (previously reported but still active)</t>
    <phoneticPr fontId="3"/>
  </si>
  <si>
    <t>Arkansas guide</t>
    <phoneticPr fontId="3"/>
  </si>
  <si>
    <t>3 pages</t>
  </si>
  <si>
    <t>Wing Travel Weekly</t>
    <phoneticPr fontId="3"/>
  </si>
  <si>
    <t>USA Special Supplement</t>
    <phoneticPr fontId="3"/>
  </si>
  <si>
    <t>November</t>
  </si>
  <si>
    <t>Monthly inflight magazine for JAL</t>
  </si>
  <si>
    <t>Risvel</t>
  </si>
  <si>
    <t>Holiday Events in Chicago</t>
  </si>
  <si>
    <t>50000 PV</t>
  </si>
  <si>
    <t>Online travel magazine and information site</t>
  </si>
  <si>
    <t>BS4</t>
    <phoneticPr fontId="3"/>
  </si>
  <si>
    <t>Wonder Airport</t>
    <phoneticPr fontId="3"/>
  </si>
  <si>
    <t>New Orleans</t>
    <phoneticPr fontId="3"/>
  </si>
  <si>
    <t>December 15</t>
    <phoneticPr fontId="3"/>
  </si>
  <si>
    <t>1.5 million viewers</t>
    <phoneticPr fontId="3"/>
  </si>
  <si>
    <t>Louisiana guide</t>
    <phoneticPr fontId="3"/>
  </si>
  <si>
    <t>New Orleans, Baton Rouge</t>
    <phoneticPr fontId="3"/>
  </si>
  <si>
    <t>5 pages</t>
    <phoneticPr fontId="3"/>
  </si>
  <si>
    <t>Minnesota guide</t>
    <phoneticPr fontId="3"/>
  </si>
  <si>
    <t>Twin Cities, Duluth, Red Wing, Walnut Grove, Itasca, Boundary Waters</t>
    <phoneticPr fontId="3"/>
  </si>
  <si>
    <t>6 pages</t>
    <phoneticPr fontId="3"/>
  </si>
  <si>
    <t>Mississippi guide</t>
    <phoneticPr fontId="5"/>
  </si>
  <si>
    <t>Natchez, Biloxi</t>
    <phoneticPr fontId="3"/>
  </si>
  <si>
    <t>2 pages</t>
    <phoneticPr fontId="5"/>
  </si>
  <si>
    <t>Missouri guide</t>
    <phoneticPr fontId="5"/>
  </si>
  <si>
    <t>St. Louis, Hannibal, Branson</t>
    <phoneticPr fontId="3"/>
  </si>
  <si>
    <t>3 pages</t>
    <phoneticPr fontId="5"/>
  </si>
  <si>
    <t>Tennessee guide</t>
    <phoneticPr fontId="5"/>
  </si>
  <si>
    <t>Memphis</t>
    <phoneticPr fontId="3"/>
  </si>
  <si>
    <t>Wisconsin guide</t>
    <phoneticPr fontId="3"/>
  </si>
  <si>
    <t>Milwaukee</t>
    <phoneticPr fontId="3"/>
  </si>
  <si>
    <t>Come, Come to Minnesota</t>
    <phoneticPr fontId="3"/>
  </si>
  <si>
    <t>From travel blog by Minnesota blogger</t>
    <phoneticPr fontId="3"/>
  </si>
  <si>
    <t>One Heart for Japan, Recreation, Arkansas Art Center</t>
    <phoneticPr fontId="3"/>
  </si>
  <si>
    <t>Nippon TV</t>
    <phoneticPr fontId="3"/>
  </si>
  <si>
    <t>World Great TV Museum: Memphis Documentary</t>
    <phoneticPr fontId="3"/>
  </si>
  <si>
    <t>May-11</t>
    <phoneticPr fontId="3"/>
  </si>
  <si>
    <t>TV network site</t>
    <phoneticPr fontId="3"/>
  </si>
  <si>
    <t>7/11-9/11</t>
    <phoneticPr fontId="3"/>
  </si>
  <si>
    <t>Tabi Book</t>
    <phoneticPr fontId="3"/>
  </si>
  <si>
    <t>Great River Road Mississippi Series</t>
    <phoneticPr fontId="3"/>
  </si>
  <si>
    <t>Louisiana (By Norio Konno)</t>
    <phoneticPr fontId="3"/>
  </si>
  <si>
    <t>Sept</t>
    <phoneticPr fontId="3"/>
  </si>
  <si>
    <t>Bimonthly  guide for music lovers</t>
    <phoneticPr fontId="5"/>
  </si>
  <si>
    <t>1/2 page</t>
    <phoneticPr fontId="5"/>
  </si>
  <si>
    <t>March</t>
    <phoneticPr fontId="5"/>
  </si>
  <si>
    <t>Wing Travel Weekly</t>
    <phoneticPr fontId="3"/>
  </si>
  <si>
    <t>ANA to Fly Double Daily to Chicago in June 2013</t>
    <phoneticPr fontId="5"/>
  </si>
  <si>
    <t>Travel trade magazine</t>
    <phoneticPr fontId="3"/>
  </si>
  <si>
    <t>1/16 page</t>
    <phoneticPr fontId="3"/>
  </si>
  <si>
    <t>Travel Vision</t>
    <phoneticPr fontId="5"/>
  </si>
  <si>
    <t>From blog by Mariko Cobb re NHK BS Hi-Vision July 1 broadcast</t>
    <phoneticPr fontId="3"/>
  </si>
  <si>
    <t>Heifer International Education Center</t>
    <phoneticPr fontId="3"/>
  </si>
  <si>
    <t>From blog by Mariko Cobb on Arkansas</t>
    <phoneticPr fontId="3"/>
  </si>
  <si>
    <t>Winthrop Rockefeller Research Center</t>
    <phoneticPr fontId="3"/>
  </si>
  <si>
    <t>Egyptian Exhibit at Art Center</t>
    <phoneticPr fontId="3"/>
  </si>
  <si>
    <t>Arkansas Golf</t>
    <phoneticPr fontId="3"/>
  </si>
  <si>
    <t>1/2 page</t>
    <phoneticPr fontId="3"/>
  </si>
  <si>
    <t>Minnesota Report: Mall of America</t>
    <phoneticPr fontId="3"/>
  </si>
  <si>
    <t>Sept 1,8,15,22</t>
  </si>
  <si>
    <t>100,000 Japanese in U.S.</t>
  </si>
  <si>
    <t>Chicago attractions, food, architecture</t>
  </si>
  <si>
    <t>4 6 minute features</t>
  </si>
  <si>
    <t>ANA to Fly Double Daily to Chicago in June 2013</t>
  </si>
  <si>
    <t>Online travel trade website</t>
  </si>
  <si>
    <t>Figaro Japon</t>
  </si>
  <si>
    <t>America Must-Do Cultural Experiences: Chicago Symnphony</t>
  </si>
  <si>
    <t>Aug 4,11,18,25</t>
    <phoneticPr fontId="3"/>
  </si>
  <si>
    <t>Saturday morning news</t>
    <phoneticPr fontId="3"/>
  </si>
  <si>
    <t>Link USA</t>
    <phoneticPr fontId="3"/>
  </si>
  <si>
    <t>Minneapolis Real Life</t>
    <phoneticPr fontId="3"/>
  </si>
  <si>
    <t>From November visit</t>
    <phoneticPr fontId="3"/>
  </si>
  <si>
    <t>Nov-09</t>
    <phoneticPr fontId="3"/>
  </si>
  <si>
    <t>Travel writer blog</t>
    <phoneticPr fontId="3"/>
  </si>
  <si>
    <t>Female Travel Writers</t>
    <phoneticPr fontId="3"/>
  </si>
  <si>
    <t>Delta Blues trip and Memphis report</t>
    <phoneticPr fontId="3"/>
  </si>
  <si>
    <t>15 pages</t>
    <phoneticPr fontId="3"/>
  </si>
  <si>
    <t>Arkansas Horseback Riding</t>
    <phoneticPr fontId="3"/>
  </si>
  <si>
    <t>Car@nifty</t>
    <phoneticPr fontId="3"/>
  </si>
  <si>
    <t>Missississippi River Country by Van</t>
    <phoneticPr fontId="3"/>
  </si>
  <si>
    <t>MRC fam tour report from blog by Ayaka Shiomura</t>
    <phoneticPr fontId="3"/>
  </si>
  <si>
    <t>Car essays</t>
    <phoneticPr fontId="3"/>
  </si>
  <si>
    <t>From visit by contest winning women</t>
    <phoneticPr fontId="3"/>
  </si>
  <si>
    <t>Harley Davidson Museum</t>
    <phoneticPr fontId="3"/>
  </si>
  <si>
    <t>12/09-2/10</t>
    <phoneticPr fontId="3"/>
  </si>
  <si>
    <t>1/10-3/10</t>
    <phoneticPr fontId="3"/>
  </si>
  <si>
    <t>11 pages</t>
    <phoneticPr fontId="3"/>
  </si>
  <si>
    <t>Online travel magazine and information site</t>
    <phoneticPr fontId="5"/>
  </si>
  <si>
    <t>From visit in October</t>
    <phoneticPr fontId="3"/>
  </si>
  <si>
    <t>7 pages</t>
    <phoneticPr fontId="3"/>
  </si>
  <si>
    <t>Minneapolis Real Life: Nostalgic Hotel</t>
    <phoneticPr fontId="3"/>
  </si>
  <si>
    <t>Café du Monde</t>
    <phoneticPr fontId="3"/>
  </si>
  <si>
    <t>New Orleans Experience Report</t>
    <phoneticPr fontId="3"/>
  </si>
  <si>
    <t>From visit by contest winning family</t>
    <phoneticPr fontId="3"/>
  </si>
  <si>
    <t>Restaurant chain</t>
    <phoneticPr fontId="3"/>
  </si>
  <si>
    <t>March 1</t>
  </si>
  <si>
    <t>60 min.; 2 times</t>
  </si>
  <si>
    <t>March 26</t>
  </si>
  <si>
    <t>60 min.; 3 times</t>
  </si>
  <si>
    <t>Bay FM</t>
    <phoneticPr fontId="5"/>
  </si>
  <si>
    <t>Mind Voyage: Chicago Music &amp; Travel "Spring"</t>
    <phoneticPr fontId="5"/>
  </si>
  <si>
    <t>10 million</t>
    <phoneticPr fontId="5"/>
  </si>
  <si>
    <t>Young men's fashion magazine</t>
    <phoneticPr fontId="3"/>
  </si>
  <si>
    <t>Risvel</t>
    <phoneticPr fontId="3"/>
  </si>
  <si>
    <t>Memphis Dining Experiences/Video</t>
    <phoneticPr fontId="3"/>
  </si>
  <si>
    <t>Feature from Memphis newsletter</t>
    <phoneticPr fontId="3"/>
  </si>
  <si>
    <t>Mar. 8, 2013</t>
    <phoneticPr fontId="3"/>
  </si>
  <si>
    <t>15,200 users</t>
    <phoneticPr fontId="3"/>
  </si>
  <si>
    <t>National television station</t>
    <phoneticPr fontId="5"/>
  </si>
  <si>
    <t>5 minutes in 60-minute show</t>
    <phoneticPr fontId="5"/>
  </si>
  <si>
    <t>The King's Brunch: Garrett Popcorn in Chicago and Japan</t>
    <phoneticPr fontId="5"/>
  </si>
  <si>
    <t>3 minutes in 60-minute show</t>
    <phoneticPr fontId="5"/>
  </si>
  <si>
    <t>Mind Voyage: Chicago Music &amp; Travel "Autumn"</t>
    <phoneticPr fontId="5"/>
  </si>
  <si>
    <t>10 million</t>
    <phoneticPr fontId="5"/>
  </si>
  <si>
    <t>Bay FM</t>
  </si>
  <si>
    <t>Mind Voyage: Chicago Music &amp; Travel "Winterr"</t>
    <phoneticPr fontId="5"/>
  </si>
  <si>
    <t>Hot Springs, Little Rock</t>
    <phoneticPr fontId="3"/>
  </si>
  <si>
    <t>Travel information website</t>
    <phoneticPr fontId="5"/>
  </si>
  <si>
    <t>2 pages</t>
    <phoneticPr fontId="3"/>
  </si>
  <si>
    <t>Illinois guide</t>
    <phoneticPr fontId="3"/>
  </si>
  <si>
    <t>From blog by Mariko Cobb on Arkansas</t>
  </si>
  <si>
    <t>Travel Trade Print Media</t>
    <phoneticPr fontId="3"/>
  </si>
  <si>
    <t>Audience</t>
    <phoneticPr fontId="3"/>
  </si>
  <si>
    <t>Profile</t>
    <phoneticPr fontId="3"/>
  </si>
  <si>
    <t>Length</t>
    <phoneticPr fontId="3"/>
  </si>
  <si>
    <t>Value Yen</t>
    <phoneticPr fontId="3"/>
  </si>
  <si>
    <t>NA</t>
  </si>
  <si>
    <t>Mammoth Cave, Lexington, Bardstown, Hodgenville</t>
    <phoneticPr fontId="3"/>
  </si>
  <si>
    <t>5 pages</t>
    <phoneticPr fontId="5"/>
  </si>
  <si>
    <t>Mardi Gras and New Orleans</t>
    <phoneticPr fontId="3"/>
  </si>
  <si>
    <t>12/10</t>
    <phoneticPr fontId="3"/>
  </si>
  <si>
    <t>10/10-12/10</t>
    <phoneticPr fontId="3"/>
  </si>
  <si>
    <t>1/11-3/11</t>
    <phoneticPr fontId="3"/>
  </si>
  <si>
    <t>20 pages</t>
    <phoneticPr fontId="3"/>
  </si>
  <si>
    <t>Wegner Crystal Mines, Skeet Shooting, Japan Disaster Relief</t>
    <phoneticPr fontId="3"/>
  </si>
  <si>
    <t>4 pages</t>
    <phoneticPr fontId="3"/>
  </si>
  <si>
    <t>America in Akasaka: Branson</t>
    <phoneticPr fontId="3"/>
  </si>
  <si>
    <t>From MRC media fam and concert by Mike Ito in January</t>
    <phoneticPr fontId="3"/>
  </si>
  <si>
    <t>1/11</t>
    <phoneticPr fontId="3"/>
  </si>
  <si>
    <t>Mississippi River Country South Tour</t>
    <phoneticPr fontId="3"/>
  </si>
  <si>
    <t>3/11</t>
    <phoneticPr fontId="3"/>
  </si>
  <si>
    <t>BS-TBS</t>
    <phoneticPr fontId="3"/>
  </si>
  <si>
    <t>Take It Easy</t>
    <phoneticPr fontId="3"/>
  </si>
  <si>
    <t>Features on towns in MN, IL, MO, LA</t>
    <phoneticPr fontId="3"/>
  </si>
  <si>
    <t>2/11</t>
    <phoneticPr fontId="3"/>
  </si>
  <si>
    <t>TV Station website</t>
    <phoneticPr fontId="3"/>
  </si>
  <si>
    <t>4/11-6/11</t>
    <phoneticPr fontId="3"/>
  </si>
  <si>
    <t>Choose Chicago Launches Japan Office</t>
    <phoneticPr fontId="5"/>
  </si>
  <si>
    <t>Biweekly magazine for trade show/expo industry</t>
    <phoneticPr fontId="5"/>
  </si>
  <si>
    <t>1/4 page</t>
    <phoneticPr fontId="5"/>
  </si>
  <si>
    <t>Wing Travel Weekly</t>
    <phoneticPr fontId="3"/>
  </si>
  <si>
    <t>Travel trade magazine</t>
    <phoneticPr fontId="3"/>
  </si>
  <si>
    <t>1/2 page</t>
    <phoneticPr fontId="3"/>
  </si>
  <si>
    <t>Travel Journal</t>
    <phoneticPr fontId="3"/>
  </si>
  <si>
    <t>Choose Chicago Steps Up Japan Activities; Aims to Increase Demand from Young Women and Seniors</t>
    <phoneticPr fontId="5"/>
  </si>
  <si>
    <t>1/6 page</t>
    <phoneticPr fontId="3"/>
  </si>
  <si>
    <t>Monthly Fuji Airways Guide</t>
    <phoneticPr fontId="5"/>
  </si>
  <si>
    <t>Monthly airline guide</t>
    <phoneticPr fontId="5"/>
  </si>
  <si>
    <t>1/3 page</t>
    <phoneticPr fontId="5"/>
  </si>
  <si>
    <t>Airline Travel</t>
    <phoneticPr fontId="3"/>
  </si>
  <si>
    <t>Rock Night in Memphis</t>
    <phoneticPr fontId="3"/>
  </si>
  <si>
    <t>Beale Street, Graceland, etc.</t>
    <phoneticPr fontId="3"/>
  </si>
  <si>
    <t>Winter 2013</t>
    <phoneticPr fontId="3"/>
  </si>
  <si>
    <t>Airline industry magazine</t>
    <phoneticPr fontId="3"/>
  </si>
  <si>
    <t>4 pages</t>
    <phoneticPr fontId="3"/>
  </si>
  <si>
    <t>Cazi Cazi</t>
    <phoneticPr fontId="3"/>
  </si>
  <si>
    <t>Choose Chicago Launches Japan Office; Senior Market Potential</t>
    <phoneticPr fontId="5"/>
  </si>
  <si>
    <t>NA</t>
    <phoneticPr fontId="5"/>
  </si>
  <si>
    <t>Online travel trade website</t>
    <phoneticPr fontId="5"/>
  </si>
  <si>
    <t>1 page</t>
    <phoneticPr fontId="5"/>
  </si>
  <si>
    <t>Wing Travel Daily E-News</t>
    <phoneticPr fontId="5"/>
  </si>
  <si>
    <t>Chicago Tourism Office Opens; Strategy to Attract 50 Million Visitors; Japan Important Market</t>
    <phoneticPr fontId="5"/>
  </si>
  <si>
    <t>Daily travel trade e-newsletter</t>
    <phoneticPr fontId="5"/>
  </si>
  <si>
    <t>10 million</t>
  </si>
  <si>
    <t>Tokyo/Chiba commercial radio</t>
  </si>
  <si>
    <t>60 minutes</t>
  </si>
  <si>
    <t>5 mil households</t>
    <phoneticPr fontId="3"/>
  </si>
  <si>
    <t>60 minutes; 2 airings</t>
    <phoneticPr fontId="3"/>
  </si>
  <si>
    <t>60 minutes; 3 airings</t>
    <phoneticPr fontId="3"/>
  </si>
  <si>
    <t>Most Fun in America Diary</t>
    <phoneticPr fontId="3"/>
  </si>
  <si>
    <t>Chicago</t>
    <phoneticPr fontId="3"/>
  </si>
  <si>
    <t>Mall of America, Minneapolis, St,. Paul, Duluth</t>
    <phoneticPr fontId="3"/>
  </si>
  <si>
    <t>Tabi no Amano Jaku Cafe Blog</t>
    <phoneticPr fontId="3"/>
  </si>
  <si>
    <t>Ground Zero, Tupelo</t>
    <phoneticPr fontId="3"/>
  </si>
  <si>
    <t>Wonder Memphis</t>
    <phoneticPr fontId="3"/>
  </si>
  <si>
    <t>Attractions, Souvenirs, Elvis</t>
    <phoneticPr fontId="3"/>
  </si>
  <si>
    <t>Winter 2013</t>
    <phoneticPr fontId="3"/>
  </si>
  <si>
    <t>1 page</t>
    <phoneticPr fontId="5"/>
  </si>
  <si>
    <t>ANA Sky Channel Magazine</t>
  </si>
  <si>
    <t>Mind Voyage Chicago Program Guide</t>
  </si>
  <si>
    <t>February</t>
    <phoneticPr fontId="5"/>
  </si>
  <si>
    <t>ANA domestic/intl flights</t>
  </si>
  <si>
    <t>Inflight program guide</t>
  </si>
  <si>
    <t>1/6 page</t>
  </si>
  <si>
    <t>Web-Nile</t>
    <phoneticPr fontId="5"/>
  </si>
  <si>
    <t>Chicago: 2013 New Destination</t>
    <phoneticPr fontId="5"/>
  </si>
  <si>
    <t>NA</t>
    <phoneticPr fontId="5"/>
  </si>
  <si>
    <t>Website for monthly luxury travel magazine subscribers</t>
    <phoneticPr fontId="5"/>
  </si>
  <si>
    <t>Blues &amp; Soul Records</t>
    <phoneticPr fontId="5"/>
  </si>
  <si>
    <t>Wayne Baker Brooks Came to Japan to Promote "Blues City" Chicago</t>
    <phoneticPr fontId="5"/>
  </si>
  <si>
    <t>January 4</t>
    <phoneticPr fontId="3"/>
  </si>
  <si>
    <t>January 11</t>
    <phoneticPr fontId="3"/>
  </si>
  <si>
    <t>January 13</t>
    <phoneticPr fontId="3"/>
  </si>
  <si>
    <t>January 19</t>
    <phoneticPr fontId="3"/>
  </si>
  <si>
    <t>January 18</t>
    <phoneticPr fontId="3"/>
  </si>
  <si>
    <t>January 25</t>
    <phoneticPr fontId="3"/>
  </si>
  <si>
    <t>March 10</t>
    <phoneticPr fontId="3"/>
  </si>
  <si>
    <t>March 25</t>
    <phoneticPr fontId="3"/>
  </si>
  <si>
    <t>Go Go America</t>
    <phoneticPr fontId="5"/>
  </si>
  <si>
    <t>Go Go America</t>
    <phoneticPr fontId="5"/>
  </si>
  <si>
    <t>Tabi Channel</t>
    <phoneticPr fontId="3"/>
  </si>
  <si>
    <t xml:space="preserve">Tabi Channel </t>
    <phoneticPr fontId="3"/>
  </si>
  <si>
    <t>Three Music Cities: New Orleans</t>
    <phoneticPr fontId="3"/>
  </si>
  <si>
    <t>March 12</t>
    <phoneticPr fontId="3"/>
  </si>
  <si>
    <t>Three Music Cities: New Orleans</t>
    <phoneticPr fontId="3"/>
  </si>
  <si>
    <t>March 27</t>
    <phoneticPr fontId="3"/>
  </si>
  <si>
    <t>ANA Sky Channel Magazine</t>
    <phoneticPr fontId="5"/>
  </si>
  <si>
    <t>Mind Voyage Chicago Program Guide</t>
    <phoneticPr fontId="5"/>
  </si>
  <si>
    <t>January</t>
    <phoneticPr fontId="5"/>
  </si>
  <si>
    <t>ANA domestic/intl flights</t>
    <phoneticPr fontId="5"/>
  </si>
  <si>
    <t>Inflight program guide</t>
    <phoneticPr fontId="5"/>
  </si>
  <si>
    <t>1/6 page</t>
    <phoneticPr fontId="5"/>
  </si>
  <si>
    <t>Risvel</t>
    <phoneticPr fontId="5"/>
  </si>
  <si>
    <t>Chicago Comic Expo</t>
    <phoneticPr fontId="5"/>
  </si>
  <si>
    <t>50000 PV</t>
    <phoneticPr fontId="5"/>
  </si>
  <si>
    <t>Travel info website for consumers/media</t>
    <phoneticPr fontId="3"/>
  </si>
  <si>
    <t>1 page</t>
    <phoneticPr fontId="3"/>
  </si>
  <si>
    <t>Risvel</t>
    <phoneticPr fontId="3"/>
  </si>
  <si>
    <t>Kentucky Bourbon News</t>
    <phoneticPr fontId="3"/>
  </si>
  <si>
    <t>Feature from Kentucky newsletter</t>
    <phoneticPr fontId="3"/>
  </si>
  <si>
    <t>Feb. 18, 2013</t>
    <phoneticPr fontId="3"/>
  </si>
  <si>
    <t>14,000 users</t>
    <phoneticPr fontId="3"/>
  </si>
  <si>
    <t>Travel info website for consumers/media</t>
    <phoneticPr fontId="3"/>
  </si>
  <si>
    <t>1 page</t>
    <phoneticPr fontId="3"/>
  </si>
  <si>
    <t>1-3/13</t>
    <phoneticPr fontId="3"/>
  </si>
  <si>
    <t>Travel Journal Gateway</t>
    <phoneticPr fontId="3"/>
  </si>
  <si>
    <t>Choose Chicago Opens Japan Office; First Step to Growing Japan Market</t>
    <phoneticPr fontId="5"/>
  </si>
  <si>
    <t>Website for weekly magazine subscribers</t>
    <phoneticPr fontId="5"/>
  </si>
  <si>
    <t>The Japan Exhibtion News</t>
    <phoneticPr fontId="5"/>
  </si>
  <si>
    <t>Iowa guide</t>
    <phoneticPr fontId="3"/>
  </si>
  <si>
    <t>Madison County, Dyson</t>
    <phoneticPr fontId="3"/>
  </si>
  <si>
    <t>Link USA</t>
    <phoneticPr fontId="5"/>
  </si>
  <si>
    <t>Kentucky guide</t>
    <phoneticPr fontId="5"/>
  </si>
  <si>
    <t>From MRC media fam visit</t>
    <phoneticPr fontId="3"/>
  </si>
  <si>
    <t>11/10</t>
    <phoneticPr fontId="3"/>
  </si>
</sst>
</file>

<file path=xl/styles.xml><?xml version="1.0" encoding="utf-8"?>
<styleSheet xmlns="http://schemas.openxmlformats.org/spreadsheetml/2006/main">
  <numFmts count="15">
    <numFmt numFmtId="6" formatCode="&quot;¥&quot;#,##0_);[Red]\(&quot;¥&quot;#,##0\)"/>
    <numFmt numFmtId="24" formatCode="\$#,##0_);[Red]\(\$#,##0\)"/>
    <numFmt numFmtId="26" formatCode="\$#,##0.00_);[Red]\(\$#,##0.00\)"/>
    <numFmt numFmtId="176" formatCode="\$#,##0_);[Red]\(\$#,##0\)"/>
    <numFmt numFmtId="177" formatCode="\$#,##0.00_);[Red]\(\$#,##0.00\)"/>
    <numFmt numFmtId="178" formatCode="&quot;¥&quot;#,##0_);[Red]\(&quot;¥&quot;#,##0\)"/>
    <numFmt numFmtId="179" formatCode="&quot;¥&quot;#,##0.00_);[Red]\(&quot;¥&quot;#,##0.00\)"/>
    <numFmt numFmtId="180" formatCode="&quot;$&quot;#,##0.00;&quot;$&quot;\-#,##0.00"/>
    <numFmt numFmtId="181" formatCode="&quot;$&quot;#,##0.00;[Red]&quot;$&quot;\-#,##0.00"/>
    <numFmt numFmtId="182" formatCode="_ &quot;$&quot;* #,##0.00_ ;_ &quot;$&quot;* \-#,##0.00_ ;_ &quot;$&quot;* &quot;-&quot;??_ ;_ @_ "/>
    <numFmt numFmtId="183" formatCode="#,##0_);[Red]\(#,##0\)"/>
    <numFmt numFmtId="184" formatCode="[$¥-411]#,##0_);[Red]\([$¥-411]#,##0\)"/>
    <numFmt numFmtId="185" formatCode="&quot;$&quot;#,##0.00_);[Red]\(&quot;$&quot;#,##0.00\)"/>
    <numFmt numFmtId="186" formatCode="\$#,##0.00;[Red]\-\$#,##0.00"/>
    <numFmt numFmtId="187" formatCode="[$$-409]#,##0.00;[Red]\-[$$-409]#,##0.00"/>
  </numFmts>
  <fonts count="6">
    <font>
      <sz val="12"/>
      <name val="Osaka"/>
      <family val="3"/>
      <charset val="128"/>
    </font>
    <font>
      <sz val="12"/>
      <name val="Osaka"/>
      <family val="3"/>
      <charset val="128"/>
    </font>
    <font>
      <b/>
      <sz val="12"/>
      <name val="Helvetica"/>
    </font>
    <font>
      <sz val="6"/>
      <name val="Osaka"/>
      <family val="3"/>
      <charset val="128"/>
    </font>
    <font>
      <sz val="12"/>
      <name val="Helvetica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2" fillId="0" borderId="0" xfId="0" applyFont="1"/>
    <xf numFmtId="18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4" fillId="0" borderId="0" xfId="0" applyNumberFormat="1" applyFont="1"/>
    <xf numFmtId="49" fontId="2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183" fontId="2" fillId="0" borderId="0" xfId="0" applyNumberFormat="1" applyFont="1" applyAlignment="1"/>
    <xf numFmtId="183" fontId="4" fillId="0" borderId="0" xfId="0" applyNumberFormat="1" applyFont="1" applyAlignment="1"/>
    <xf numFmtId="0" fontId="0" fillId="0" borderId="0" xfId="0" applyAlignment="1">
      <alignment horizontal="right"/>
    </xf>
    <xf numFmtId="182" fontId="4" fillId="0" borderId="0" xfId="0" applyNumberFormat="1" applyFont="1"/>
    <xf numFmtId="0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84" fontId="4" fillId="0" borderId="0" xfId="0" applyNumberFormat="1" applyFont="1"/>
    <xf numFmtId="177" fontId="4" fillId="0" borderId="0" xfId="0" applyNumberFormat="1" applyFont="1"/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right"/>
    </xf>
    <xf numFmtId="184" fontId="0" fillId="0" borderId="0" xfId="0" applyNumberFormat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77" fontId="0" fillId="0" borderId="0" xfId="0" applyNumberFormat="1" applyAlignment="1">
      <alignment horizontal="right"/>
    </xf>
    <xf numFmtId="184" fontId="2" fillId="0" borderId="0" xfId="0" applyNumberFormat="1" applyFont="1"/>
    <xf numFmtId="178" fontId="4" fillId="0" borderId="0" xfId="2" applyNumberFormat="1" applyFont="1"/>
    <xf numFmtId="185" fontId="4" fillId="0" borderId="0" xfId="0" applyNumberFormat="1" applyFont="1"/>
    <xf numFmtId="15" fontId="4" fillId="0" borderId="0" xfId="0" applyNumberFormat="1" applyFont="1" applyAlignment="1">
      <alignment horizontal="right"/>
    </xf>
    <xf numFmtId="178" fontId="4" fillId="0" borderId="0" xfId="0" applyNumberFormat="1" applyFont="1"/>
    <xf numFmtId="183" fontId="2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81" fontId="4" fillId="0" borderId="0" xfId="0" applyNumberFormat="1" applyFont="1"/>
    <xf numFmtId="16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8" fontId="4" fillId="0" borderId="0" xfId="0" applyNumberFormat="1" applyFont="1"/>
    <xf numFmtId="177" fontId="4" fillId="0" borderId="0" xfId="0" applyNumberFormat="1" applyFont="1"/>
    <xf numFmtId="178" fontId="4" fillId="0" borderId="0" xfId="3" applyFont="1"/>
    <xf numFmtId="186" fontId="4" fillId="0" borderId="0" xfId="3" applyNumberFormat="1" applyFont="1"/>
    <xf numFmtId="3" fontId="4" fillId="0" borderId="0" xfId="0" applyNumberFormat="1" applyFont="1"/>
    <xf numFmtId="38" fontId="4" fillId="0" borderId="0" xfId="1" applyFont="1"/>
    <xf numFmtId="2" fontId="4" fillId="0" borderId="0" xfId="0" applyNumberFormat="1" applyFont="1"/>
    <xf numFmtId="178" fontId="4" fillId="0" borderId="0" xfId="0" applyNumberFormat="1" applyFont="1"/>
    <xf numFmtId="14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80" fontId="4" fillId="0" borderId="0" xfId="0" applyNumberFormat="1" applyFont="1"/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/>
    <xf numFmtId="17" fontId="4" fillId="0" borderId="0" xfId="0" applyNumberFormat="1" applyFont="1"/>
    <xf numFmtId="178" fontId="2" fillId="0" borderId="0" xfId="0" applyNumberFormat="1" applyFont="1"/>
    <xf numFmtId="186" fontId="2" fillId="0" borderId="0" xfId="0" applyNumberFormat="1" applyFont="1"/>
    <xf numFmtId="17" fontId="0" fillId="0" borderId="0" xfId="0" applyNumberFormat="1" applyAlignment="1">
      <alignment horizontal="right"/>
    </xf>
    <xf numFmtId="3" fontId="0" fillId="0" borderId="0" xfId="0" applyNumberFormat="1"/>
    <xf numFmtId="49" fontId="4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18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/>
    <xf numFmtId="49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8" fontId="4" fillId="0" borderId="0" xfId="0" applyNumberFormat="1" applyFont="1" applyAlignment="1">
      <alignment horizontal="right"/>
    </xf>
    <xf numFmtId="14" fontId="4" fillId="0" borderId="0" xfId="0" applyNumberFormat="1" applyFont="1"/>
    <xf numFmtId="17" fontId="0" fillId="0" borderId="0" xfId="0" applyNumberFormat="1"/>
    <xf numFmtId="38" fontId="0" fillId="0" borderId="0" xfId="4" applyNumberFormat="1" applyFont="1"/>
    <xf numFmtId="38" fontId="4" fillId="0" borderId="0" xfId="4" applyNumberFormat="1" applyFont="1"/>
    <xf numFmtId="40" fontId="4" fillId="0" borderId="0" xfId="4" applyFont="1"/>
    <xf numFmtId="38" fontId="4" fillId="0" borderId="0" xfId="0" applyNumberFormat="1" applyFont="1" applyAlignment="1">
      <alignment horizontal="right"/>
    </xf>
    <xf numFmtId="178" fontId="4" fillId="0" borderId="0" xfId="0" applyNumberFormat="1" applyFont="1"/>
    <xf numFmtId="17" fontId="4" fillId="0" borderId="0" xfId="0" applyNumberFormat="1" applyFont="1"/>
    <xf numFmtId="3" fontId="4" fillId="0" borderId="0" xfId="0" applyNumberFormat="1" applyFont="1"/>
    <xf numFmtId="178" fontId="4" fillId="0" borderId="0" xfId="0" applyNumberFormat="1" applyFont="1"/>
    <xf numFmtId="49" fontId="4" fillId="0" borderId="0" xfId="0" applyNumberFormat="1" applyFont="1"/>
    <xf numFmtId="177" fontId="4" fillId="0" borderId="0" xfId="0" applyNumberFormat="1" applyFont="1"/>
    <xf numFmtId="178" fontId="4" fillId="0" borderId="0" xfId="3" applyFont="1"/>
    <xf numFmtId="186" fontId="4" fillId="0" borderId="0" xfId="3" applyNumberFormat="1" applyFont="1"/>
    <xf numFmtId="15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87" fontId="4" fillId="0" borderId="0" xfId="0" applyNumberFormat="1" applyFont="1"/>
  </cellXfs>
  <cellStyles count="5">
    <cellStyle name="桁区切り [0.00]" xfId="4" builtinId="3"/>
    <cellStyle name="桁区切り [0]" xfId="1" builtinId="6"/>
    <cellStyle name="通貨 [0.00]" xfId="2" builtinId="4"/>
    <cellStyle name="通貨 [0]" xfId="3" builtinId="7"/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1"/>
  <sheetViews>
    <sheetView topLeftCell="B1" workbookViewId="0">
      <selection activeCell="H21" sqref="H21"/>
    </sheetView>
  </sheetViews>
  <sheetFormatPr baseColWidth="12" defaultColWidth="10.625" defaultRowHeight="18" customHeight="1"/>
  <cols>
    <col min="1" max="1" width="17.5" style="19" customWidth="1"/>
    <col min="2" max="2" width="30.625" style="19" customWidth="1"/>
    <col min="3" max="3" width="45.75" style="19" customWidth="1"/>
    <col min="4" max="4" width="9" style="10" customWidth="1"/>
    <col min="5" max="5" width="9.5" style="22" customWidth="1"/>
    <col min="6" max="6" width="23" style="23" customWidth="1"/>
    <col min="7" max="7" width="7.875" style="9" customWidth="1"/>
    <col min="8" max="8" width="11" style="33" customWidth="1"/>
    <col min="9" max="9" width="10.625" style="36"/>
  </cols>
  <sheetData>
    <row r="1" spans="1:9" s="1" customFormat="1" ht="18" customHeight="1">
      <c r="A1" s="18" t="s">
        <v>452</v>
      </c>
      <c r="B1" s="18"/>
      <c r="C1" s="18"/>
      <c r="D1" s="15"/>
      <c r="E1" s="21"/>
      <c r="F1" s="6"/>
      <c r="G1" s="6"/>
      <c r="H1" s="30"/>
      <c r="I1" s="34"/>
    </row>
    <row r="2" spans="1:9" s="1" customFormat="1" ht="18" customHeight="1">
      <c r="A2" s="18" t="s">
        <v>185</v>
      </c>
      <c r="B2" s="18" t="s">
        <v>102</v>
      </c>
      <c r="C2" s="18" t="s">
        <v>103</v>
      </c>
      <c r="D2" s="2" t="s">
        <v>104</v>
      </c>
      <c r="E2" s="21" t="s">
        <v>217</v>
      </c>
      <c r="F2" s="1" t="s">
        <v>218</v>
      </c>
      <c r="G2" s="1" t="s">
        <v>227</v>
      </c>
      <c r="H2" s="31" t="s">
        <v>194</v>
      </c>
      <c r="I2" s="35" t="s">
        <v>195</v>
      </c>
    </row>
    <row r="3" spans="1:9" s="7" customFormat="1" ht="18" customHeight="1">
      <c r="A3" s="7" t="s">
        <v>333</v>
      </c>
      <c r="B3" s="7" t="s">
        <v>334</v>
      </c>
      <c r="C3" s="7" t="s">
        <v>64</v>
      </c>
      <c r="D3" s="7" t="s">
        <v>163</v>
      </c>
      <c r="E3" s="52">
        <v>18000</v>
      </c>
      <c r="F3" s="7" t="s">
        <v>164</v>
      </c>
      <c r="G3" s="7" t="s">
        <v>63</v>
      </c>
      <c r="H3" s="53">
        <f>(38500*3)</f>
        <v>115500</v>
      </c>
      <c r="I3" s="54">
        <f>H3/77</f>
        <v>1500</v>
      </c>
    </row>
    <row r="4" spans="1:9" s="7" customFormat="1" ht="18" customHeight="1">
      <c r="A4" s="7" t="s">
        <v>333</v>
      </c>
      <c r="B4" s="7" t="s">
        <v>334</v>
      </c>
      <c r="C4" s="7" t="s">
        <v>118</v>
      </c>
      <c r="D4" s="7" t="s">
        <v>163</v>
      </c>
      <c r="E4" s="52">
        <v>18000</v>
      </c>
      <c r="F4" s="7" t="s">
        <v>164</v>
      </c>
      <c r="G4" s="7" t="s">
        <v>111</v>
      </c>
      <c r="H4" s="53">
        <f>308000*3</f>
        <v>924000</v>
      </c>
      <c r="I4" s="54">
        <f>H4/77</f>
        <v>12000</v>
      </c>
    </row>
    <row r="5" spans="1:9" s="7" customFormat="1" ht="18" customHeight="1">
      <c r="A5" s="7" t="s">
        <v>119</v>
      </c>
      <c r="B5" s="7" t="s">
        <v>257</v>
      </c>
      <c r="C5" s="7" t="s">
        <v>258</v>
      </c>
      <c r="D5" s="7" t="s">
        <v>259</v>
      </c>
      <c r="E5" s="52">
        <v>10000</v>
      </c>
      <c r="F5" s="7" t="s">
        <v>260</v>
      </c>
      <c r="G5" s="7" t="s">
        <v>261</v>
      </c>
      <c r="H5" s="53" t="s">
        <v>186</v>
      </c>
      <c r="I5" s="54" t="s">
        <v>186</v>
      </c>
    </row>
    <row r="6" spans="1:9" s="7" customFormat="1" ht="18" customHeight="1">
      <c r="A6" s="44" t="s">
        <v>269</v>
      </c>
      <c r="B6" s="68" t="s">
        <v>394</v>
      </c>
      <c r="D6" s="56">
        <v>39806</v>
      </c>
      <c r="E6" s="69" t="s">
        <v>457</v>
      </c>
      <c r="F6" s="44" t="s">
        <v>395</v>
      </c>
      <c r="G6" s="44" t="s">
        <v>193</v>
      </c>
      <c r="H6" s="70" t="s">
        <v>457</v>
      </c>
      <c r="I6" s="71" t="s">
        <v>457</v>
      </c>
    </row>
    <row r="7" spans="1:9" s="7" customFormat="1" ht="18" customHeight="1">
      <c r="A7" s="7" t="s">
        <v>377</v>
      </c>
      <c r="B7" s="68" t="s">
        <v>378</v>
      </c>
      <c r="D7" s="80">
        <v>39833</v>
      </c>
      <c r="E7" s="52">
        <v>8000</v>
      </c>
      <c r="F7" s="7" t="s">
        <v>379</v>
      </c>
      <c r="G7" s="7" t="s">
        <v>380</v>
      </c>
      <c r="H7" s="50">
        <f>(19250)*3</f>
        <v>57750</v>
      </c>
      <c r="I7" s="75">
        <f>H7/90</f>
        <v>641.66666666666663</v>
      </c>
    </row>
    <row r="8" spans="1:9" s="7" customFormat="1" ht="18" customHeight="1">
      <c r="A8" s="7" t="s">
        <v>381</v>
      </c>
      <c r="B8" s="68" t="s">
        <v>497</v>
      </c>
      <c r="D8" s="80">
        <v>39848</v>
      </c>
      <c r="E8" s="69" t="s">
        <v>498</v>
      </c>
      <c r="F8" s="44" t="s">
        <v>499</v>
      </c>
      <c r="G8" s="44" t="s">
        <v>500</v>
      </c>
      <c r="H8" s="70" t="s">
        <v>498</v>
      </c>
      <c r="I8" s="71" t="s">
        <v>498</v>
      </c>
    </row>
    <row r="9" spans="1:9" s="7" customFormat="1" ht="18" customHeight="1">
      <c r="A9" s="7" t="s">
        <v>501</v>
      </c>
      <c r="B9" s="68" t="s">
        <v>502</v>
      </c>
      <c r="D9" s="80">
        <v>39849</v>
      </c>
      <c r="E9" s="69" t="s">
        <v>498</v>
      </c>
      <c r="F9" s="44" t="s">
        <v>503</v>
      </c>
      <c r="G9" s="44" t="s">
        <v>500</v>
      </c>
      <c r="H9" s="70" t="s">
        <v>498</v>
      </c>
      <c r="I9" s="71" t="s">
        <v>498</v>
      </c>
    </row>
    <row r="10" spans="1:9" s="7" customFormat="1" ht="18" customHeight="1">
      <c r="A10" s="7" t="s">
        <v>566</v>
      </c>
      <c r="B10" s="68" t="s">
        <v>567</v>
      </c>
      <c r="D10" s="80">
        <v>39850</v>
      </c>
      <c r="E10" s="69" t="s">
        <v>498</v>
      </c>
      <c r="F10" s="44" t="s">
        <v>568</v>
      </c>
      <c r="G10" s="44" t="s">
        <v>500</v>
      </c>
      <c r="H10" s="70" t="s">
        <v>498</v>
      </c>
      <c r="I10" s="71" t="s">
        <v>498</v>
      </c>
    </row>
    <row r="11" spans="1:9" s="7" customFormat="1" ht="18" customHeight="1">
      <c r="A11" s="7" t="s">
        <v>569</v>
      </c>
      <c r="B11" s="68" t="s">
        <v>478</v>
      </c>
      <c r="D11" s="80">
        <v>39858</v>
      </c>
      <c r="E11" s="52">
        <v>12000</v>
      </c>
      <c r="F11" s="7" t="s">
        <v>479</v>
      </c>
      <c r="G11" s="7" t="s">
        <v>480</v>
      </c>
      <c r="H11" s="50">
        <f>250000*3</f>
        <v>750000</v>
      </c>
      <c r="I11" s="75">
        <f>H11/92</f>
        <v>8152.173913043478</v>
      </c>
    </row>
    <row r="12" spans="1:9" s="7" customFormat="1" ht="18" customHeight="1">
      <c r="A12" s="7" t="s">
        <v>481</v>
      </c>
      <c r="B12" s="68" t="s">
        <v>502</v>
      </c>
      <c r="D12" s="80">
        <v>39860</v>
      </c>
      <c r="E12" s="52">
        <v>8000</v>
      </c>
      <c r="F12" s="7" t="s">
        <v>482</v>
      </c>
      <c r="G12" s="7" t="s">
        <v>483</v>
      </c>
      <c r="H12" s="50">
        <f>154000*3</f>
        <v>462000</v>
      </c>
      <c r="I12" s="75">
        <f>H12/92</f>
        <v>5021.739130434783</v>
      </c>
    </row>
    <row r="13" spans="1:9" s="7" customFormat="1" ht="18" customHeight="1">
      <c r="A13" s="7" t="s">
        <v>484</v>
      </c>
      <c r="B13" s="68" t="s">
        <v>485</v>
      </c>
      <c r="D13" s="80">
        <v>39868</v>
      </c>
      <c r="E13" s="52">
        <v>10000</v>
      </c>
      <c r="F13" s="7" t="s">
        <v>482</v>
      </c>
      <c r="G13" s="7" t="s">
        <v>486</v>
      </c>
      <c r="H13" s="50">
        <f>75000*3</f>
        <v>225000</v>
      </c>
      <c r="I13" s="75">
        <f>H13/92</f>
        <v>2445.6521739130435</v>
      </c>
    </row>
    <row r="14" spans="1:9" s="7" customFormat="1" ht="18" customHeight="1">
      <c r="A14" s="7" t="s">
        <v>487</v>
      </c>
      <c r="B14" s="68" t="s">
        <v>478</v>
      </c>
      <c r="D14" s="80">
        <v>39868</v>
      </c>
      <c r="E14" s="52">
        <v>36440</v>
      </c>
      <c r="F14" s="7" t="s">
        <v>488</v>
      </c>
      <c r="G14" s="7" t="s">
        <v>489</v>
      </c>
      <c r="H14" s="50">
        <f>425000*3</f>
        <v>1275000</v>
      </c>
      <c r="I14" s="75">
        <f>H14/92</f>
        <v>13858.695652173914</v>
      </c>
    </row>
    <row r="15" spans="1:9" s="7" customFormat="1" ht="18" customHeight="1">
      <c r="A15" s="7" t="s">
        <v>14</v>
      </c>
      <c r="B15" s="68" t="s">
        <v>15</v>
      </c>
      <c r="D15" s="80">
        <v>39920</v>
      </c>
      <c r="E15" s="52" t="s">
        <v>16</v>
      </c>
      <c r="F15" s="44" t="s">
        <v>17</v>
      </c>
      <c r="G15" s="44" t="s">
        <v>18</v>
      </c>
      <c r="H15" s="70" t="s">
        <v>16</v>
      </c>
      <c r="I15" s="71" t="s">
        <v>16</v>
      </c>
    </row>
    <row r="16" spans="1:9" s="7" customFormat="1" ht="18" customHeight="1">
      <c r="A16" s="7" t="s">
        <v>19</v>
      </c>
      <c r="B16" s="68" t="s">
        <v>15</v>
      </c>
      <c r="D16" s="80">
        <v>39920</v>
      </c>
      <c r="E16" s="69" t="s">
        <v>16</v>
      </c>
      <c r="F16" s="44" t="s">
        <v>74</v>
      </c>
      <c r="G16" s="44" t="s">
        <v>18</v>
      </c>
      <c r="H16" s="70" t="s">
        <v>16</v>
      </c>
      <c r="I16" s="71" t="s">
        <v>16</v>
      </c>
    </row>
    <row r="17" spans="1:9" s="7" customFormat="1" ht="18" customHeight="1">
      <c r="A17" s="7" t="s">
        <v>75</v>
      </c>
      <c r="B17" s="68" t="s">
        <v>15</v>
      </c>
      <c r="D17" s="80">
        <v>39931</v>
      </c>
      <c r="E17" s="52">
        <v>8000</v>
      </c>
      <c r="F17" s="7" t="s">
        <v>76</v>
      </c>
      <c r="G17" s="7" t="s">
        <v>77</v>
      </c>
      <c r="H17" s="50">
        <f>77000*3</f>
        <v>231000</v>
      </c>
      <c r="I17" s="77">
        <f>H17/97</f>
        <v>2381.4432989690722</v>
      </c>
    </row>
    <row r="18" spans="1:9" s="7" customFormat="1" ht="18" customHeight="1">
      <c r="A18" s="7" t="s">
        <v>78</v>
      </c>
      <c r="B18" s="68" t="s">
        <v>79</v>
      </c>
      <c r="D18" s="80">
        <v>39938</v>
      </c>
      <c r="E18" s="52">
        <v>10000</v>
      </c>
      <c r="F18" s="7" t="s">
        <v>80</v>
      </c>
      <c r="G18" s="7" t="s">
        <v>81</v>
      </c>
      <c r="H18" s="50">
        <f>75000*3</f>
        <v>225000</v>
      </c>
      <c r="I18" s="77">
        <f>H18/100</f>
        <v>2250</v>
      </c>
    </row>
    <row r="19" spans="1:9" s="7" customFormat="1" ht="18" customHeight="1">
      <c r="A19" s="7" t="s">
        <v>145</v>
      </c>
      <c r="B19" s="68" t="s">
        <v>26</v>
      </c>
      <c r="C19" s="7" t="s">
        <v>27</v>
      </c>
      <c r="D19" s="80">
        <v>39952</v>
      </c>
      <c r="E19" s="52">
        <v>10000</v>
      </c>
      <c r="F19" s="7" t="s">
        <v>28</v>
      </c>
      <c r="G19" s="7" t="s">
        <v>29</v>
      </c>
      <c r="H19" s="50">
        <v>4500000</v>
      </c>
      <c r="I19" s="77">
        <v>46392</v>
      </c>
    </row>
    <row r="20" spans="1:9" s="7" customFormat="1" ht="18" customHeight="1">
      <c r="A20" s="7" t="s">
        <v>145</v>
      </c>
      <c r="B20" s="68" t="s">
        <v>30</v>
      </c>
      <c r="C20" s="7" t="s">
        <v>27</v>
      </c>
      <c r="D20" s="80">
        <v>39959</v>
      </c>
      <c r="E20" s="52">
        <v>10000</v>
      </c>
      <c r="F20" s="7" t="s">
        <v>28</v>
      </c>
      <c r="G20" s="7" t="s">
        <v>31</v>
      </c>
      <c r="H20" s="50">
        <v>3000000</v>
      </c>
      <c r="I20" s="77">
        <v>30928</v>
      </c>
    </row>
    <row r="21" spans="1:9" ht="18" customHeight="1">
      <c r="A21" s="18" t="s">
        <v>225</v>
      </c>
      <c r="H21" s="32">
        <f>SUM(H3:H20)</f>
        <v>11765250</v>
      </c>
      <c r="I21" s="26">
        <f>SUM(I3:I20)</f>
        <v>125571.37083520096</v>
      </c>
    </row>
  </sheetData>
  <phoneticPr fontId="3"/>
  <printOptions gridLines="1"/>
  <pageMargins left="0.79000000000000015" right="0.79000000000000015" top="0.98" bottom="0.98" header="0.51" footer="0.51"/>
  <headerFooter>
    <oddHeader>&amp;L&amp;"Helvetica,太字"&amp;14Mississippi River Country USA Japan Media Exposure July 2012-June 2013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96"/>
  <sheetViews>
    <sheetView topLeftCell="A38" workbookViewId="0">
      <selection activeCell="E68" sqref="E68"/>
    </sheetView>
  </sheetViews>
  <sheetFormatPr baseColWidth="12" defaultColWidth="10.625" defaultRowHeight="18" customHeight="1"/>
  <cols>
    <col min="1" max="1" width="23.625" style="7" customWidth="1"/>
    <col min="2" max="2" width="27.5" style="7" customWidth="1"/>
    <col min="3" max="3" width="24.125" style="7" customWidth="1"/>
    <col min="4" max="4" width="10.25" style="17" customWidth="1"/>
    <col min="5" max="5" width="18.25" style="7" customWidth="1"/>
    <col min="6" max="6" width="23.25" style="8" customWidth="1"/>
    <col min="7" max="7" width="10.5" style="25" customWidth="1"/>
    <col min="8" max="8" width="15.125" style="28" customWidth="1"/>
    <col min="9" max="9" width="11.875" style="14" customWidth="1"/>
    <col min="10" max="16384" width="10.625" style="7"/>
  </cols>
  <sheetData>
    <row r="1" spans="1:10" s="4" customFormat="1" ht="18" customHeight="1">
      <c r="A1" s="4" t="s">
        <v>285</v>
      </c>
      <c r="D1" s="15"/>
      <c r="E1" s="5"/>
      <c r="F1" s="6"/>
      <c r="G1" s="20"/>
      <c r="H1" s="37"/>
      <c r="I1" s="12"/>
    </row>
    <row r="2" spans="1:10" s="1" customFormat="1" ht="18" customHeight="1">
      <c r="A2" s="1" t="s">
        <v>286</v>
      </c>
      <c r="B2" s="1" t="s">
        <v>287</v>
      </c>
      <c r="C2" s="1" t="s">
        <v>288</v>
      </c>
      <c r="D2" s="2" t="s">
        <v>289</v>
      </c>
      <c r="E2" s="3" t="s">
        <v>290</v>
      </c>
      <c r="F2" s="1" t="s">
        <v>291</v>
      </c>
      <c r="G2" s="27" t="s">
        <v>292</v>
      </c>
      <c r="H2" s="31" t="s">
        <v>293</v>
      </c>
      <c r="I2" s="13" t="s">
        <v>294</v>
      </c>
    </row>
    <row r="3" spans="1:10" s="1" customFormat="1" ht="18" customHeight="1">
      <c r="A3" s="7" t="s">
        <v>396</v>
      </c>
      <c r="B3" s="7" t="s">
        <v>397</v>
      </c>
      <c r="D3" s="40" t="s">
        <v>198</v>
      </c>
      <c r="E3" s="72">
        <v>80000</v>
      </c>
      <c r="F3" s="8" t="s">
        <v>199</v>
      </c>
      <c r="G3" s="8" t="s">
        <v>200</v>
      </c>
      <c r="H3" s="73">
        <f>425000*3</f>
        <v>1275000</v>
      </c>
      <c r="I3" s="74">
        <f>H3/80</f>
        <v>15937.5</v>
      </c>
    </row>
    <row r="4" spans="1:10" s="1" customFormat="1" ht="18" customHeight="1">
      <c r="A4" s="7" t="s">
        <v>201</v>
      </c>
      <c r="B4" s="7" t="s">
        <v>202</v>
      </c>
      <c r="D4" s="40" t="s">
        <v>335</v>
      </c>
      <c r="E4" s="72">
        <v>710000</v>
      </c>
      <c r="F4" s="8" t="s">
        <v>336</v>
      </c>
      <c r="G4" s="8" t="s">
        <v>193</v>
      </c>
      <c r="H4" s="73">
        <f>1500000*3</f>
        <v>4500000</v>
      </c>
      <c r="I4" s="74">
        <f>H4/80</f>
        <v>56250</v>
      </c>
    </row>
    <row r="5" spans="1:10" s="1" customFormat="1" ht="18" customHeight="1">
      <c r="A5" s="7" t="s">
        <v>337</v>
      </c>
      <c r="B5" s="7" t="s">
        <v>338</v>
      </c>
      <c r="D5" s="40" t="s">
        <v>335</v>
      </c>
      <c r="E5" s="72" t="s">
        <v>339</v>
      </c>
      <c r="F5" s="8" t="s">
        <v>340</v>
      </c>
      <c r="G5" s="8" t="s">
        <v>193</v>
      </c>
      <c r="H5" s="73">
        <f>100000*3</f>
        <v>300000</v>
      </c>
      <c r="I5" s="74">
        <f>H5/80</f>
        <v>3750</v>
      </c>
    </row>
    <row r="6" spans="1:10" s="1" customFormat="1" ht="18" customHeight="1">
      <c r="A6" t="s">
        <v>273</v>
      </c>
      <c r="B6" t="s">
        <v>274</v>
      </c>
      <c r="C6" t="s">
        <v>275</v>
      </c>
      <c r="D6" s="66" t="s">
        <v>276</v>
      </c>
      <c r="E6" s="67">
        <v>601000</v>
      </c>
      <c r="F6" t="s">
        <v>277</v>
      </c>
      <c r="G6" s="23" t="s">
        <v>278</v>
      </c>
      <c r="H6" s="50">
        <v>1500000</v>
      </c>
      <c r="I6" s="75">
        <v>18750</v>
      </c>
      <c r="J6"/>
    </row>
    <row r="7" spans="1:10" s="1" customFormat="1" ht="18" customHeight="1">
      <c r="A7" t="s">
        <v>279</v>
      </c>
      <c r="B7" t="s">
        <v>280</v>
      </c>
      <c r="C7" t="s">
        <v>146</v>
      </c>
      <c r="D7" s="66" t="s">
        <v>147</v>
      </c>
      <c r="E7" s="67">
        <v>48000</v>
      </c>
      <c r="F7" t="s">
        <v>148</v>
      </c>
      <c r="G7" s="23" t="s">
        <v>107</v>
      </c>
      <c r="H7" s="50">
        <v>4800000</v>
      </c>
      <c r="I7" s="75">
        <v>56470.588235294097</v>
      </c>
      <c r="J7"/>
    </row>
    <row r="8" spans="1:10" s="1" customFormat="1" ht="18" customHeight="1">
      <c r="A8" t="s">
        <v>279</v>
      </c>
      <c r="B8" t="s">
        <v>149</v>
      </c>
      <c r="C8" t="s">
        <v>150</v>
      </c>
      <c r="D8" s="66" t="s">
        <v>147</v>
      </c>
      <c r="E8" s="67">
        <v>48000</v>
      </c>
      <c r="F8" t="s">
        <v>148</v>
      </c>
      <c r="G8" s="23" t="s">
        <v>193</v>
      </c>
      <c r="H8" s="50">
        <v>2400000</v>
      </c>
      <c r="I8" s="75">
        <v>28235.294117647059</v>
      </c>
      <c r="J8"/>
    </row>
    <row r="9" spans="1:10" customFormat="1">
      <c r="A9" s="7" t="s">
        <v>547</v>
      </c>
      <c r="B9" s="7" t="s">
        <v>548</v>
      </c>
      <c r="C9" s="7"/>
      <c r="D9" s="40" t="s">
        <v>549</v>
      </c>
      <c r="E9" s="72" t="s">
        <v>550</v>
      </c>
      <c r="F9" s="8" t="s">
        <v>551</v>
      </c>
      <c r="G9" s="8" t="s">
        <v>552</v>
      </c>
      <c r="H9" s="73">
        <f>400000*3</f>
        <v>1200000</v>
      </c>
      <c r="I9" s="74">
        <f>H9/90</f>
        <v>13333.333333333334</v>
      </c>
    </row>
    <row r="10" spans="1:10" customFormat="1">
      <c r="A10" s="7" t="s">
        <v>553</v>
      </c>
      <c r="B10" s="7" t="s">
        <v>554</v>
      </c>
      <c r="C10" s="7"/>
      <c r="D10" s="40" t="s">
        <v>549</v>
      </c>
      <c r="E10" s="72" t="s">
        <v>555</v>
      </c>
      <c r="F10" s="8" t="s">
        <v>418</v>
      </c>
      <c r="G10" s="8" t="s">
        <v>518</v>
      </c>
      <c r="H10" s="73">
        <f>100000*3</f>
        <v>300000</v>
      </c>
      <c r="I10" s="74">
        <f>H10/90</f>
        <v>3333.3333333333335</v>
      </c>
    </row>
    <row r="11" spans="1:10" customFormat="1" ht="18" customHeight="1">
      <c r="A11" t="s">
        <v>490</v>
      </c>
      <c r="B11" t="s">
        <v>491</v>
      </c>
      <c r="C11" t="s">
        <v>492</v>
      </c>
      <c r="D11" s="81" t="s">
        <v>493</v>
      </c>
      <c r="E11" s="82">
        <v>50000</v>
      </c>
      <c r="F11" t="s">
        <v>494</v>
      </c>
      <c r="G11" s="23" t="s">
        <v>495</v>
      </c>
      <c r="H11" s="83">
        <f>(330000*4)*3</f>
        <v>3960000</v>
      </c>
      <c r="I11" s="84">
        <f>H11/90</f>
        <v>44000</v>
      </c>
    </row>
    <row r="12" spans="1:10" customFormat="1" ht="18" customHeight="1">
      <c r="A12" t="s">
        <v>496</v>
      </c>
      <c r="B12" t="s">
        <v>515</v>
      </c>
      <c r="C12" t="s">
        <v>516</v>
      </c>
      <c r="D12" s="66" t="s">
        <v>517</v>
      </c>
      <c r="E12" s="67">
        <v>80000</v>
      </c>
      <c r="F12" t="s">
        <v>433</v>
      </c>
      <c r="G12" s="23" t="s">
        <v>495</v>
      </c>
      <c r="H12" s="83">
        <f>(550000*4)*3</f>
        <v>6600000</v>
      </c>
      <c r="I12" s="84">
        <f>H12/92</f>
        <v>71739.130434782608</v>
      </c>
    </row>
    <row r="13" spans="1:10" customFormat="1">
      <c r="A13" s="7" t="s">
        <v>519</v>
      </c>
      <c r="B13" s="7" t="s">
        <v>520</v>
      </c>
      <c r="C13" s="7"/>
      <c r="D13" s="40" t="s">
        <v>521</v>
      </c>
      <c r="E13" s="72" t="s">
        <v>522</v>
      </c>
      <c r="F13" s="8" t="s">
        <v>523</v>
      </c>
      <c r="G13" s="8" t="s">
        <v>524</v>
      </c>
      <c r="H13" s="73">
        <f>400000*3</f>
        <v>1200000</v>
      </c>
      <c r="I13" s="74">
        <f>H13/92</f>
        <v>13043.478260869566</v>
      </c>
    </row>
    <row r="14" spans="1:10" ht="18" customHeight="1">
      <c r="A14" s="7" t="s">
        <v>558</v>
      </c>
      <c r="B14" s="7" t="s">
        <v>559</v>
      </c>
      <c r="C14" s="7" t="s">
        <v>560</v>
      </c>
      <c r="D14" s="43" t="s">
        <v>561</v>
      </c>
      <c r="E14" s="85" t="s">
        <v>562</v>
      </c>
      <c r="F14" s="8" t="s">
        <v>563</v>
      </c>
      <c r="G14" s="8" t="s">
        <v>564</v>
      </c>
      <c r="H14" s="86">
        <f>230000*3</f>
        <v>690000</v>
      </c>
      <c r="I14" s="24">
        <f>H14/92</f>
        <v>7500</v>
      </c>
    </row>
    <row r="15" spans="1:10" customFormat="1">
      <c r="A15" s="7" t="s">
        <v>529</v>
      </c>
      <c r="B15" s="7" t="s">
        <v>530</v>
      </c>
      <c r="C15" s="7"/>
      <c r="D15" s="40">
        <v>39868</v>
      </c>
      <c r="E15" s="72">
        <v>30000</v>
      </c>
      <c r="F15" s="8" t="s">
        <v>374</v>
      </c>
      <c r="G15" s="8" t="s">
        <v>375</v>
      </c>
      <c r="H15" s="73">
        <f>270000*3</f>
        <v>810000</v>
      </c>
      <c r="I15" s="74">
        <f>H15/92</f>
        <v>8804.347826086956</v>
      </c>
    </row>
    <row r="16" spans="1:10" customFormat="1">
      <c r="A16" s="7" t="s">
        <v>519</v>
      </c>
      <c r="B16" s="7" t="s">
        <v>520</v>
      </c>
      <c r="C16" s="7"/>
      <c r="D16" s="40" t="s">
        <v>376</v>
      </c>
      <c r="E16" s="72" t="s">
        <v>522</v>
      </c>
      <c r="F16" s="8" t="s">
        <v>523</v>
      </c>
      <c r="G16" s="8" t="s">
        <v>524</v>
      </c>
      <c r="H16" s="73">
        <f>400000*3</f>
        <v>1200000</v>
      </c>
      <c r="I16" s="74">
        <f>H16/95</f>
        <v>12631.578947368422</v>
      </c>
    </row>
    <row r="17" spans="1:9" ht="18" customHeight="1">
      <c r="A17" s="7" t="s">
        <v>434</v>
      </c>
      <c r="B17" s="7" t="s">
        <v>435</v>
      </c>
      <c r="C17" s="7" t="s">
        <v>436</v>
      </c>
      <c r="D17" s="43" t="s">
        <v>437</v>
      </c>
      <c r="E17" s="85" t="s">
        <v>438</v>
      </c>
      <c r="F17" s="8" t="s">
        <v>556</v>
      </c>
      <c r="G17" s="8" t="s">
        <v>557</v>
      </c>
      <c r="H17" s="86">
        <f>230000*3</f>
        <v>690000</v>
      </c>
      <c r="I17" s="24">
        <f>H17/93</f>
        <v>7419.3548387096771</v>
      </c>
    </row>
    <row r="18" spans="1:9" customFormat="1">
      <c r="A18" s="7" t="s">
        <v>519</v>
      </c>
      <c r="B18" s="7" t="s">
        <v>520</v>
      </c>
      <c r="C18" s="7"/>
      <c r="D18" s="40" t="s">
        <v>82</v>
      </c>
      <c r="E18" s="72" t="s">
        <v>522</v>
      </c>
      <c r="F18" s="8" t="s">
        <v>523</v>
      </c>
      <c r="G18" s="8" t="s">
        <v>524</v>
      </c>
      <c r="H18" s="79">
        <f>400000*3</f>
        <v>1200000</v>
      </c>
      <c r="I18" s="74">
        <f>H18/97</f>
        <v>12371.134020618556</v>
      </c>
    </row>
    <row r="19" spans="1:9" customFormat="1">
      <c r="A19" s="7" t="s">
        <v>83</v>
      </c>
      <c r="B19" s="7" t="s">
        <v>84</v>
      </c>
      <c r="C19" s="7"/>
      <c r="D19" s="40">
        <v>39937</v>
      </c>
      <c r="E19" s="72">
        <v>50000</v>
      </c>
      <c r="F19" s="8" t="s">
        <v>85</v>
      </c>
      <c r="G19" s="8" t="s">
        <v>86</v>
      </c>
      <c r="H19" s="79">
        <f>I19*100</f>
        <v>7980000</v>
      </c>
      <c r="I19" s="74">
        <f>(3800*7)*3</f>
        <v>79800</v>
      </c>
    </row>
    <row r="20" spans="1:9" customFormat="1">
      <c r="A20" s="7" t="s">
        <v>8</v>
      </c>
      <c r="B20" s="7" t="s">
        <v>203</v>
      </c>
      <c r="C20" s="7" t="s">
        <v>204</v>
      </c>
      <c r="D20" s="40" t="s">
        <v>205</v>
      </c>
      <c r="E20" s="72">
        <v>250000</v>
      </c>
      <c r="F20" s="8" t="s">
        <v>206</v>
      </c>
      <c r="G20" s="8" t="s">
        <v>207</v>
      </c>
      <c r="H20" s="79">
        <f>(450000*6)*3</f>
        <v>8100000</v>
      </c>
      <c r="I20" s="74">
        <f>H20/100</f>
        <v>81000</v>
      </c>
    </row>
    <row r="21" spans="1:9" ht="18" customHeight="1">
      <c r="A21" s="7" t="s">
        <v>96</v>
      </c>
      <c r="B21" s="7" t="s">
        <v>9</v>
      </c>
      <c r="C21" s="7" t="s">
        <v>10</v>
      </c>
      <c r="D21" s="17" t="s">
        <v>11</v>
      </c>
      <c r="E21" s="7">
        <v>90000</v>
      </c>
      <c r="F21" s="7" t="s">
        <v>12</v>
      </c>
      <c r="G21" s="25" t="s">
        <v>13</v>
      </c>
      <c r="H21" s="50">
        <f>(70000*3)</f>
        <v>210000</v>
      </c>
      <c r="I21" s="39">
        <f>H21/100</f>
        <v>2100</v>
      </c>
    </row>
    <row r="22" spans="1:9" ht="18" customHeight="1">
      <c r="A22" s="7" t="s">
        <v>229</v>
      </c>
      <c r="B22" s="7" t="s">
        <v>69</v>
      </c>
      <c r="C22" s="7" t="s">
        <v>72</v>
      </c>
      <c r="D22" s="7" t="s">
        <v>70</v>
      </c>
      <c r="E22" s="7" t="s">
        <v>457</v>
      </c>
      <c r="F22" s="8" t="s">
        <v>197</v>
      </c>
      <c r="G22" s="8" t="s">
        <v>71</v>
      </c>
      <c r="H22" s="50">
        <f>(250000*10)*3</f>
        <v>7500000</v>
      </c>
      <c r="I22" s="96">
        <f>H22/100</f>
        <v>75000</v>
      </c>
    </row>
    <row r="23" spans="1:9" ht="18" customHeight="1">
      <c r="A23" s="7" t="s">
        <v>434</v>
      </c>
      <c r="B23" s="7" t="s">
        <v>32</v>
      </c>
      <c r="C23" s="7" t="s">
        <v>33</v>
      </c>
      <c r="D23" s="94">
        <v>39993</v>
      </c>
      <c r="E23" s="85" t="s">
        <v>34</v>
      </c>
      <c r="F23" s="8" t="s">
        <v>556</v>
      </c>
      <c r="G23" s="8" t="s">
        <v>35</v>
      </c>
      <c r="H23" s="86">
        <v>22500000</v>
      </c>
      <c r="I23" s="24">
        <f>H23/100</f>
        <v>225000</v>
      </c>
    </row>
    <row r="24" spans="1:9" ht="18" customHeight="1">
      <c r="D24" s="43"/>
      <c r="E24" s="85"/>
      <c r="G24" s="8"/>
      <c r="H24" s="24"/>
      <c r="I24" s="24"/>
    </row>
    <row r="25" spans="1:9" ht="18" customHeight="1">
      <c r="G25" s="25" t="s">
        <v>295</v>
      </c>
      <c r="H25" s="38">
        <f>SUM(H3:H23)</f>
        <v>78915000</v>
      </c>
      <c r="I25" s="45">
        <f>SUM(I3:I23)</f>
        <v>836469.07334804372</v>
      </c>
    </row>
    <row r="26" spans="1:9" s="4" customFormat="1" ht="18" customHeight="1">
      <c r="A26" s="4" t="s">
        <v>296</v>
      </c>
      <c r="D26" s="15"/>
      <c r="F26" s="6"/>
      <c r="G26" s="20"/>
      <c r="H26" s="37"/>
      <c r="I26" s="37"/>
    </row>
    <row r="27" spans="1:9" ht="18" customHeight="1">
      <c r="A27" s="1" t="s">
        <v>297</v>
      </c>
      <c r="B27" s="1" t="s">
        <v>287</v>
      </c>
      <c r="C27" s="1" t="s">
        <v>298</v>
      </c>
      <c r="D27" s="2" t="s">
        <v>289</v>
      </c>
      <c r="E27" s="3" t="s">
        <v>290</v>
      </c>
      <c r="F27" s="1" t="s">
        <v>291</v>
      </c>
      <c r="G27" s="27" t="s">
        <v>292</v>
      </c>
      <c r="H27" s="31" t="s">
        <v>293</v>
      </c>
      <c r="I27" s="13" t="s">
        <v>294</v>
      </c>
    </row>
    <row r="28" spans="1:9" ht="18" customHeight="1">
      <c r="A28" s="44" t="s">
        <v>262</v>
      </c>
      <c r="B28" s="7" t="s">
        <v>263</v>
      </c>
      <c r="C28" s="7" t="s">
        <v>264</v>
      </c>
      <c r="D28" s="56" t="s">
        <v>265</v>
      </c>
      <c r="E28" s="57">
        <v>50000</v>
      </c>
      <c r="F28" s="8" t="s">
        <v>109</v>
      </c>
      <c r="G28" s="8" t="s">
        <v>107</v>
      </c>
      <c r="H28" s="58">
        <f>(175000*2)*3</f>
        <v>1050000</v>
      </c>
      <c r="I28" s="59">
        <v>12820.512820512822</v>
      </c>
    </row>
    <row r="29" spans="1:9" ht="18" customHeight="1">
      <c r="A29" s="7" t="s">
        <v>320</v>
      </c>
      <c r="B29" s="7" t="s">
        <v>321</v>
      </c>
      <c r="C29" s="44" t="s">
        <v>322</v>
      </c>
      <c r="D29" s="43" t="s">
        <v>323</v>
      </c>
      <c r="E29" s="52">
        <v>10000</v>
      </c>
      <c r="F29" s="8" t="s">
        <v>109</v>
      </c>
      <c r="G29" s="8">
        <v>16</v>
      </c>
      <c r="H29" s="50">
        <f>(400000*16)*3</f>
        <v>19200000</v>
      </c>
      <c r="I29" s="51">
        <f>H29/77</f>
        <v>249350.64935064936</v>
      </c>
    </row>
    <row r="30" spans="1:9" ht="18" customHeight="1">
      <c r="A30" s="7" t="s">
        <v>320</v>
      </c>
      <c r="B30" s="7" t="s">
        <v>321</v>
      </c>
      <c r="C30" s="44" t="s">
        <v>324</v>
      </c>
      <c r="D30" s="43" t="s">
        <v>323</v>
      </c>
      <c r="E30" s="52">
        <v>10000</v>
      </c>
      <c r="F30" s="8" t="s">
        <v>109</v>
      </c>
      <c r="G30" s="8">
        <v>8</v>
      </c>
      <c r="H30" s="50">
        <f>(400000*8)*3</f>
        <v>9600000</v>
      </c>
      <c r="I30" s="51">
        <f>H30/77</f>
        <v>124675.32467532468</v>
      </c>
    </row>
    <row r="31" spans="1:9" ht="18" customHeight="1">
      <c r="A31" s="7" t="s">
        <v>320</v>
      </c>
      <c r="B31" s="7" t="s">
        <v>321</v>
      </c>
      <c r="C31" s="44" t="s">
        <v>325</v>
      </c>
      <c r="D31" s="43" t="s">
        <v>323</v>
      </c>
      <c r="E31" s="52">
        <v>10000</v>
      </c>
      <c r="F31" s="8" t="s">
        <v>109</v>
      </c>
      <c r="G31" s="8">
        <v>109</v>
      </c>
      <c r="H31" s="50">
        <f>(400000*109)*3</f>
        <v>130800000</v>
      </c>
      <c r="I31" s="51">
        <f>H31/77</f>
        <v>1698701.2987012987</v>
      </c>
    </row>
    <row r="32" spans="1:9" ht="18" customHeight="1">
      <c r="A32" s="7" t="s">
        <v>187</v>
      </c>
      <c r="B32" s="7" t="s">
        <v>159</v>
      </c>
      <c r="C32" s="7" t="s">
        <v>160</v>
      </c>
      <c r="D32" s="87">
        <v>39964</v>
      </c>
      <c r="E32" s="88">
        <v>180000</v>
      </c>
      <c r="F32" s="8" t="s">
        <v>161</v>
      </c>
      <c r="G32" s="8" t="s">
        <v>162</v>
      </c>
      <c r="H32" s="89">
        <v>9600000</v>
      </c>
      <c r="I32" s="24">
        <v>96000</v>
      </c>
    </row>
    <row r="33" spans="1:9" customFormat="1" ht="18" customHeight="1">
      <c r="A33" s="7" t="s">
        <v>187</v>
      </c>
      <c r="B33" s="7" t="s">
        <v>159</v>
      </c>
      <c r="C33" s="23" t="s">
        <v>212</v>
      </c>
      <c r="D33" s="87">
        <v>39964</v>
      </c>
      <c r="E33" s="88">
        <v>180000</v>
      </c>
      <c r="F33" s="23" t="s">
        <v>50</v>
      </c>
      <c r="G33" s="8" t="s">
        <v>213</v>
      </c>
      <c r="H33" s="92">
        <f>800000*3</f>
        <v>2400000</v>
      </c>
      <c r="I33" s="93">
        <f>H33/100</f>
        <v>24000</v>
      </c>
    </row>
    <row r="34" spans="1:9" customFormat="1" ht="18" customHeight="1">
      <c r="A34" s="7" t="s">
        <v>187</v>
      </c>
      <c r="B34" s="7" t="s">
        <v>159</v>
      </c>
      <c r="C34" s="23" t="s">
        <v>88</v>
      </c>
      <c r="D34" s="87">
        <v>39964</v>
      </c>
      <c r="E34" s="88">
        <v>180000</v>
      </c>
      <c r="F34" s="23" t="s">
        <v>50</v>
      </c>
      <c r="G34" s="8" t="s">
        <v>213</v>
      </c>
      <c r="H34" s="92">
        <f>800000*3</f>
        <v>2400000</v>
      </c>
      <c r="I34" s="93">
        <f>H34/100</f>
        <v>24000</v>
      </c>
    </row>
    <row r="35" spans="1:9" customFormat="1" ht="18" customHeight="1">
      <c r="A35" s="7" t="s">
        <v>187</v>
      </c>
      <c r="B35" s="7" t="s">
        <v>159</v>
      </c>
      <c r="C35" s="23" t="s">
        <v>89</v>
      </c>
      <c r="D35" s="87">
        <v>39964</v>
      </c>
      <c r="E35" s="88">
        <v>180000</v>
      </c>
      <c r="F35" s="23" t="s">
        <v>51</v>
      </c>
      <c r="G35" s="8" t="s">
        <v>90</v>
      </c>
      <c r="H35" s="92">
        <f>(800000*2)*3</f>
        <v>4800000</v>
      </c>
      <c r="I35" s="93">
        <f>H35/100</f>
        <v>48000</v>
      </c>
    </row>
    <row r="36" spans="1:9" customFormat="1" ht="18" customHeight="1">
      <c r="A36" s="7" t="s">
        <v>187</v>
      </c>
      <c r="B36" s="7" t="s">
        <v>159</v>
      </c>
      <c r="C36" s="23" t="s">
        <v>52</v>
      </c>
      <c r="D36" s="87">
        <v>39964</v>
      </c>
      <c r="E36" s="88">
        <v>180000</v>
      </c>
      <c r="F36" s="23" t="s">
        <v>51</v>
      </c>
      <c r="G36" s="8" t="s">
        <v>91</v>
      </c>
      <c r="H36" s="92">
        <f>800000*3</f>
        <v>2400000</v>
      </c>
      <c r="I36" s="93">
        <f>H36/100</f>
        <v>24000</v>
      </c>
    </row>
    <row r="37" spans="1:9" customFormat="1" ht="18" customHeight="1">
      <c r="A37" s="7" t="s">
        <v>187</v>
      </c>
      <c r="B37" s="7" t="s">
        <v>159</v>
      </c>
      <c r="C37" s="23" t="s">
        <v>21</v>
      </c>
      <c r="D37" s="87">
        <v>39964</v>
      </c>
      <c r="E37" s="88">
        <v>180000</v>
      </c>
      <c r="F37" s="8"/>
      <c r="G37" s="25"/>
      <c r="H37" s="28"/>
      <c r="I37" s="14"/>
    </row>
    <row r="38" spans="1:9" customFormat="1" ht="17" customHeight="1">
      <c r="A38" s="7" t="s">
        <v>187</v>
      </c>
      <c r="B38" s="7" t="s">
        <v>159</v>
      </c>
      <c r="C38" s="23" t="s">
        <v>22</v>
      </c>
      <c r="D38" s="87">
        <v>39964</v>
      </c>
      <c r="E38" s="88">
        <v>180000</v>
      </c>
      <c r="F38" s="23" t="s">
        <v>51</v>
      </c>
      <c r="G38" s="8" t="s">
        <v>23</v>
      </c>
      <c r="H38" s="92">
        <f>(800000*1)*3</f>
        <v>2400000</v>
      </c>
      <c r="I38" s="93">
        <f>H38/100</f>
        <v>24000</v>
      </c>
    </row>
    <row r="39" spans="1:9" customFormat="1" ht="18" customHeight="1">
      <c r="A39" s="7" t="s">
        <v>187</v>
      </c>
      <c r="B39" s="7" t="s">
        <v>159</v>
      </c>
      <c r="C39" s="23" t="s">
        <v>24</v>
      </c>
      <c r="D39" s="87">
        <v>39964</v>
      </c>
      <c r="E39" s="88">
        <v>180000</v>
      </c>
      <c r="F39" s="23" t="s">
        <v>51</v>
      </c>
      <c r="G39" s="8" t="s">
        <v>20</v>
      </c>
      <c r="H39" s="92">
        <f>(800000*0.5)*3</f>
        <v>1200000</v>
      </c>
      <c r="I39" s="93">
        <f>H39/100</f>
        <v>12000</v>
      </c>
    </row>
    <row r="40" spans="1:9" customFormat="1" ht="18" customHeight="1">
      <c r="A40" s="7" t="s">
        <v>187</v>
      </c>
      <c r="B40" s="7" t="s">
        <v>159</v>
      </c>
      <c r="C40" s="23" t="s">
        <v>92</v>
      </c>
      <c r="D40" s="87">
        <v>39964</v>
      </c>
      <c r="E40" s="88">
        <v>180000</v>
      </c>
      <c r="F40" s="23" t="s">
        <v>51</v>
      </c>
      <c r="G40" s="8" t="s">
        <v>20</v>
      </c>
      <c r="H40" s="92">
        <f>(800000*0.5)*3</f>
        <v>1200000</v>
      </c>
      <c r="I40" s="93">
        <f>H40/100</f>
        <v>12000</v>
      </c>
    </row>
    <row r="41" spans="1:9" customFormat="1" ht="18" customHeight="1">
      <c r="A41" s="7" t="s">
        <v>187</v>
      </c>
      <c r="B41" s="7" t="s">
        <v>159</v>
      </c>
      <c r="C41" s="23" t="s">
        <v>25</v>
      </c>
      <c r="D41" s="87">
        <v>39964</v>
      </c>
      <c r="E41" s="88">
        <v>180000</v>
      </c>
      <c r="F41" s="23" t="s">
        <v>51</v>
      </c>
      <c r="G41" s="8" t="s">
        <v>23</v>
      </c>
      <c r="H41" s="92">
        <f>(800000*1*3)</f>
        <v>2400000</v>
      </c>
      <c r="I41" s="93">
        <f t="shared" ref="I41:I56" si="0">H41/100</f>
        <v>24000</v>
      </c>
    </row>
    <row r="42" spans="1:9" customFormat="1" ht="18" customHeight="1">
      <c r="A42" s="7" t="s">
        <v>187</v>
      </c>
      <c r="B42" s="7" t="s">
        <v>159</v>
      </c>
      <c r="C42" s="23" t="s">
        <v>120</v>
      </c>
      <c r="D42" s="87">
        <v>39964</v>
      </c>
      <c r="E42" s="88">
        <v>180000</v>
      </c>
      <c r="F42" s="23" t="s">
        <v>51</v>
      </c>
      <c r="G42" s="8" t="s">
        <v>23</v>
      </c>
      <c r="H42" s="92">
        <f>(800000*1*3)</f>
        <v>2400000</v>
      </c>
      <c r="I42" s="93">
        <f t="shared" si="0"/>
        <v>24000</v>
      </c>
    </row>
    <row r="43" spans="1:9" customFormat="1" ht="18" customHeight="1">
      <c r="A43" s="7" t="s">
        <v>187</v>
      </c>
      <c r="B43" s="7" t="s">
        <v>159</v>
      </c>
      <c r="C43" s="23" t="s">
        <v>121</v>
      </c>
      <c r="D43" s="87">
        <v>39964</v>
      </c>
      <c r="E43" s="88">
        <v>180000</v>
      </c>
      <c r="F43" s="23" t="s">
        <v>51</v>
      </c>
      <c r="G43" s="8" t="s">
        <v>122</v>
      </c>
      <c r="H43" s="92">
        <f>(800000*24)*3</f>
        <v>57600000</v>
      </c>
      <c r="I43" s="93">
        <f t="shared" si="0"/>
        <v>576000</v>
      </c>
    </row>
    <row r="44" spans="1:9" customFormat="1" ht="18" customHeight="1">
      <c r="A44" s="7" t="s">
        <v>187</v>
      </c>
      <c r="B44" s="7" t="s">
        <v>159</v>
      </c>
      <c r="C44" s="23" t="s">
        <v>123</v>
      </c>
      <c r="D44" s="87">
        <v>39964</v>
      </c>
      <c r="E44" s="88">
        <v>180000</v>
      </c>
      <c r="F44" s="23" t="s">
        <v>51</v>
      </c>
      <c r="G44" s="8" t="s">
        <v>124</v>
      </c>
      <c r="H44" s="92">
        <f>(800000*10)*3</f>
        <v>24000000</v>
      </c>
      <c r="I44" s="93">
        <f t="shared" si="0"/>
        <v>240000</v>
      </c>
    </row>
    <row r="45" spans="1:9" customFormat="1" ht="18" customHeight="1">
      <c r="A45" s="7" t="s">
        <v>187</v>
      </c>
      <c r="B45" s="7" t="s">
        <v>159</v>
      </c>
      <c r="C45" s="23" t="s">
        <v>125</v>
      </c>
      <c r="D45" s="87">
        <v>39964</v>
      </c>
      <c r="E45" s="88">
        <v>180000</v>
      </c>
      <c r="F45" s="23" t="s">
        <v>51</v>
      </c>
      <c r="G45" s="8" t="s">
        <v>126</v>
      </c>
      <c r="H45" s="92">
        <f>(800000*16)*3</f>
        <v>38400000</v>
      </c>
      <c r="I45" s="93">
        <f t="shared" si="0"/>
        <v>384000</v>
      </c>
    </row>
    <row r="46" spans="1:9" customFormat="1" ht="18" customHeight="1">
      <c r="A46" s="7" t="s">
        <v>187</v>
      </c>
      <c r="B46" s="7" t="s">
        <v>159</v>
      </c>
      <c r="C46" s="23" t="s">
        <v>93</v>
      </c>
      <c r="D46" s="87">
        <v>39964</v>
      </c>
      <c r="E46" s="88">
        <v>180000</v>
      </c>
      <c r="F46" s="23" t="s">
        <v>51</v>
      </c>
      <c r="G46" s="8" t="s">
        <v>127</v>
      </c>
      <c r="H46" s="92">
        <f>(800000*0.66)*3</f>
        <v>1584000</v>
      </c>
      <c r="I46" s="93">
        <f t="shared" si="0"/>
        <v>15840</v>
      </c>
    </row>
    <row r="47" spans="1:9" customFormat="1" ht="18" customHeight="1">
      <c r="A47" s="7" t="s">
        <v>187</v>
      </c>
      <c r="B47" s="7" t="s">
        <v>159</v>
      </c>
      <c r="C47" s="23" t="s">
        <v>94</v>
      </c>
      <c r="D47" s="87">
        <v>39964</v>
      </c>
      <c r="E47" s="88">
        <v>180000</v>
      </c>
      <c r="F47" s="23" t="s">
        <v>51</v>
      </c>
      <c r="G47" s="8" t="s">
        <v>95</v>
      </c>
      <c r="H47" s="92">
        <f>(800000*0.25)*3</f>
        <v>600000</v>
      </c>
      <c r="I47" s="93">
        <f t="shared" si="0"/>
        <v>6000</v>
      </c>
    </row>
    <row r="48" spans="1:9" customFormat="1" ht="18" customHeight="1">
      <c r="A48" s="7" t="s">
        <v>187</v>
      </c>
      <c r="B48" s="7" t="s">
        <v>159</v>
      </c>
      <c r="C48" s="23" t="s">
        <v>128</v>
      </c>
      <c r="D48" s="87">
        <v>39964</v>
      </c>
      <c r="E48" s="88">
        <v>180000</v>
      </c>
      <c r="F48" s="23" t="s">
        <v>51</v>
      </c>
      <c r="G48" s="8" t="s">
        <v>129</v>
      </c>
      <c r="H48" s="92">
        <f>(800000*3)*3</f>
        <v>7200000</v>
      </c>
      <c r="I48" s="93">
        <f t="shared" si="0"/>
        <v>72000</v>
      </c>
    </row>
    <row r="49" spans="1:9" customFormat="1" ht="18" customHeight="1">
      <c r="A49" s="7" t="s">
        <v>187</v>
      </c>
      <c r="B49" s="7" t="s">
        <v>159</v>
      </c>
      <c r="C49" s="23" t="s">
        <v>130</v>
      </c>
      <c r="D49" s="87">
        <v>39964</v>
      </c>
      <c r="E49" s="88">
        <v>180000</v>
      </c>
      <c r="F49" s="23" t="s">
        <v>51</v>
      </c>
      <c r="G49" s="8" t="s">
        <v>131</v>
      </c>
      <c r="H49" s="92">
        <f>(800000*8)*3</f>
        <v>19200000</v>
      </c>
      <c r="I49" s="93">
        <f t="shared" si="0"/>
        <v>192000</v>
      </c>
    </row>
    <row r="50" spans="1:9" customFormat="1" ht="18" customHeight="1">
      <c r="A50" s="7" t="s">
        <v>187</v>
      </c>
      <c r="B50" s="7" t="s">
        <v>159</v>
      </c>
      <c r="C50" s="23" t="s">
        <v>132</v>
      </c>
      <c r="D50" s="87">
        <v>39964</v>
      </c>
      <c r="E50" s="88">
        <v>180000</v>
      </c>
      <c r="F50" s="23" t="s">
        <v>51</v>
      </c>
      <c r="G50" s="8" t="s">
        <v>131</v>
      </c>
      <c r="H50" s="92">
        <f>(800000*8)*3</f>
        <v>19200000</v>
      </c>
      <c r="I50" s="93">
        <f t="shared" si="0"/>
        <v>192000</v>
      </c>
    </row>
    <row r="51" spans="1:9" customFormat="1" ht="18" customHeight="1">
      <c r="A51" s="7" t="s">
        <v>187</v>
      </c>
      <c r="B51" s="7" t="s">
        <v>159</v>
      </c>
      <c r="C51" s="23" t="s">
        <v>133</v>
      </c>
      <c r="D51" s="87">
        <v>39964</v>
      </c>
      <c r="E51" s="88">
        <v>180000</v>
      </c>
      <c r="F51" s="23" t="s">
        <v>51</v>
      </c>
      <c r="G51" s="8" t="s">
        <v>134</v>
      </c>
      <c r="H51" s="92">
        <f>(800000*2)*3</f>
        <v>4800000</v>
      </c>
      <c r="I51" s="93">
        <f t="shared" si="0"/>
        <v>48000</v>
      </c>
    </row>
    <row r="52" spans="1:9" customFormat="1" ht="18" customHeight="1">
      <c r="A52" s="7" t="s">
        <v>187</v>
      </c>
      <c r="B52" s="7" t="s">
        <v>159</v>
      </c>
      <c r="C52" s="23" t="s">
        <v>135</v>
      </c>
      <c r="D52" s="87">
        <v>39964</v>
      </c>
      <c r="E52" s="88">
        <v>180000</v>
      </c>
      <c r="F52" s="23" t="s">
        <v>51</v>
      </c>
      <c r="G52" s="8" t="s">
        <v>136</v>
      </c>
      <c r="H52" s="92">
        <f>(800000*4)*3</f>
        <v>9600000</v>
      </c>
      <c r="I52" s="93">
        <f t="shared" si="0"/>
        <v>96000</v>
      </c>
    </row>
    <row r="53" spans="1:9" customFormat="1" ht="18" customHeight="1">
      <c r="A53" s="7" t="s">
        <v>187</v>
      </c>
      <c r="B53" s="7" t="s">
        <v>159</v>
      </c>
      <c r="C53" s="23" t="s">
        <v>270</v>
      </c>
      <c r="D53" s="87">
        <v>39964</v>
      </c>
      <c r="E53" s="88">
        <v>180000</v>
      </c>
      <c r="F53" s="23" t="s">
        <v>51</v>
      </c>
      <c r="G53" s="8" t="s">
        <v>136</v>
      </c>
      <c r="H53" s="92">
        <f>(800000*4)*3</f>
        <v>9600000</v>
      </c>
      <c r="I53" s="93">
        <f t="shared" si="0"/>
        <v>96000</v>
      </c>
    </row>
    <row r="54" spans="1:9" customFormat="1" ht="18" customHeight="1">
      <c r="A54" s="7" t="s">
        <v>187</v>
      </c>
      <c r="B54" s="7" t="s">
        <v>159</v>
      </c>
      <c r="C54" s="23" t="s">
        <v>271</v>
      </c>
      <c r="D54" s="87">
        <v>39964</v>
      </c>
      <c r="E54" s="88">
        <v>180000</v>
      </c>
      <c r="F54" s="23" t="s">
        <v>51</v>
      </c>
      <c r="G54" s="8" t="s">
        <v>134</v>
      </c>
      <c r="H54" s="92">
        <f>(800000*2)*3</f>
        <v>4800000</v>
      </c>
      <c r="I54" s="93">
        <f t="shared" si="0"/>
        <v>48000</v>
      </c>
    </row>
    <row r="55" spans="1:9" customFormat="1" ht="18" customHeight="1">
      <c r="A55" s="7" t="s">
        <v>187</v>
      </c>
      <c r="B55" s="7" t="s">
        <v>159</v>
      </c>
      <c r="C55" s="23" t="s">
        <v>209</v>
      </c>
      <c r="D55" s="87">
        <v>39964</v>
      </c>
      <c r="E55" s="88">
        <v>180000</v>
      </c>
      <c r="F55" s="23" t="s">
        <v>51</v>
      </c>
      <c r="G55" s="8" t="s">
        <v>134</v>
      </c>
      <c r="H55" s="92">
        <f>(800000*2)*3</f>
        <v>4800000</v>
      </c>
      <c r="I55" s="93">
        <f t="shared" si="0"/>
        <v>48000</v>
      </c>
    </row>
    <row r="56" spans="1:9" customFormat="1" ht="18" customHeight="1">
      <c r="A56" s="7" t="s">
        <v>187</v>
      </c>
      <c r="B56" s="7" t="s">
        <v>159</v>
      </c>
      <c r="C56" s="23" t="s">
        <v>210</v>
      </c>
      <c r="D56" s="87">
        <v>39964</v>
      </c>
      <c r="E56" s="88">
        <v>180000</v>
      </c>
      <c r="F56" s="23" t="s">
        <v>51</v>
      </c>
      <c r="G56" s="8" t="s">
        <v>211</v>
      </c>
      <c r="H56" s="92">
        <f>(800000*12)*3</f>
        <v>28800000</v>
      </c>
      <c r="I56" s="93">
        <f t="shared" si="0"/>
        <v>288000</v>
      </c>
    </row>
    <row r="57" spans="1:9" ht="18" customHeight="1">
      <c r="C57" s="44"/>
      <c r="D57" s="43"/>
      <c r="E57" s="52"/>
      <c r="G57" s="95"/>
      <c r="H57" s="95"/>
      <c r="I57" s="95"/>
    </row>
    <row r="58" spans="1:9" ht="18" customHeight="1">
      <c r="D58" s="7"/>
      <c r="F58" s="7"/>
      <c r="G58" s="7" t="s">
        <v>295</v>
      </c>
      <c r="H58" s="48">
        <f>SUM(H29:H56)</f>
        <v>420984000</v>
      </c>
      <c r="I58" s="62">
        <f>SUM(I29:I56)</f>
        <v>4686567.2727272725</v>
      </c>
    </row>
    <row r="59" spans="1:9" ht="18" customHeight="1">
      <c r="D59" s="7"/>
      <c r="F59" s="7"/>
      <c r="G59" s="4" t="s">
        <v>329</v>
      </c>
      <c r="H59" s="64">
        <f>H25+H58+'Travel Trade'!H21</f>
        <v>511664250</v>
      </c>
      <c r="I59" s="65">
        <f>I25+I58+'Travel Trade'!I21</f>
        <v>5648607.7169105168</v>
      </c>
    </row>
    <row r="60" spans="1:9" ht="18" customHeight="1">
      <c r="A60" s="4" t="s">
        <v>326</v>
      </c>
      <c r="D60" s="7"/>
      <c r="F60" s="7"/>
      <c r="G60" s="7"/>
      <c r="H60" s="7"/>
      <c r="I60" s="7"/>
    </row>
    <row r="61" spans="1:9" ht="18" customHeight="1">
      <c r="A61" s="7" t="s">
        <v>400</v>
      </c>
      <c r="B61" s="7" t="s">
        <v>401</v>
      </c>
      <c r="C61" s="8" t="s">
        <v>281</v>
      </c>
      <c r="D61" s="17" t="s">
        <v>327</v>
      </c>
      <c r="E61" s="7" t="s">
        <v>169</v>
      </c>
      <c r="F61" s="8" t="s">
        <v>283</v>
      </c>
      <c r="G61" s="25" t="s">
        <v>328</v>
      </c>
      <c r="H61" s="7"/>
    </row>
    <row r="62" spans="1:9" ht="18" customHeight="1">
      <c r="A62" s="7" t="s">
        <v>165</v>
      </c>
      <c r="B62" s="7" t="s">
        <v>166</v>
      </c>
      <c r="C62" s="8" t="s">
        <v>167</v>
      </c>
      <c r="D62" s="17" t="s">
        <v>168</v>
      </c>
      <c r="E62" s="7" t="s">
        <v>169</v>
      </c>
      <c r="F62" s="8" t="s">
        <v>170</v>
      </c>
      <c r="G62" s="25" t="s">
        <v>171</v>
      </c>
      <c r="H62" s="7"/>
    </row>
    <row r="63" spans="1:9" ht="18" customHeight="1">
      <c r="A63" s="7" t="s">
        <v>151</v>
      </c>
      <c r="B63" s="7" t="s">
        <v>152</v>
      </c>
      <c r="C63" s="8" t="s">
        <v>153</v>
      </c>
      <c r="D63" s="17" t="s">
        <v>154</v>
      </c>
      <c r="E63" s="7" t="s">
        <v>155</v>
      </c>
      <c r="F63" s="8" t="s">
        <v>156</v>
      </c>
      <c r="G63" s="25" t="s">
        <v>157</v>
      </c>
      <c r="H63" s="7"/>
    </row>
    <row r="64" spans="1:9" ht="18" customHeight="1">
      <c r="A64" s="7" t="s">
        <v>400</v>
      </c>
      <c r="B64" s="7" t="s">
        <v>401</v>
      </c>
      <c r="C64" s="8" t="s">
        <v>281</v>
      </c>
      <c r="D64" s="17" t="s">
        <v>216</v>
      </c>
      <c r="E64" s="7" t="s">
        <v>169</v>
      </c>
      <c r="F64" s="8" t="s">
        <v>283</v>
      </c>
      <c r="G64" s="25" t="s">
        <v>407</v>
      </c>
      <c r="H64" s="7"/>
    </row>
    <row r="65" spans="1:9" customFormat="1">
      <c r="A65" s="7" t="s">
        <v>525</v>
      </c>
      <c r="B65" s="7" t="s">
        <v>526</v>
      </c>
      <c r="C65" s="7"/>
      <c r="D65" s="40">
        <v>39850</v>
      </c>
      <c r="E65" s="72" t="s">
        <v>527</v>
      </c>
      <c r="F65" s="8" t="s">
        <v>528</v>
      </c>
      <c r="G65" s="8" t="s">
        <v>518</v>
      </c>
      <c r="H65" s="73"/>
      <c r="I65" s="74" t="s">
        <v>527</v>
      </c>
    </row>
    <row r="66" spans="1:9" ht="18" customHeight="1">
      <c r="A66" s="7" t="s">
        <v>400</v>
      </c>
      <c r="B66" s="7" t="s">
        <v>401</v>
      </c>
      <c r="C66" s="8" t="s">
        <v>281</v>
      </c>
      <c r="D66" s="17" t="s">
        <v>565</v>
      </c>
      <c r="E66" s="7" t="s">
        <v>155</v>
      </c>
      <c r="F66" s="8" t="s">
        <v>283</v>
      </c>
      <c r="G66" s="25" t="s">
        <v>407</v>
      </c>
      <c r="H66" s="7"/>
    </row>
    <row r="67" spans="1:9" ht="18" customHeight="1">
      <c r="A67" s="7" t="s">
        <v>36</v>
      </c>
      <c r="B67" s="7" t="s">
        <v>37</v>
      </c>
      <c r="C67" s="7" t="s">
        <v>65</v>
      </c>
      <c r="D67" s="63">
        <v>39903</v>
      </c>
      <c r="E67" s="7" t="s">
        <v>66</v>
      </c>
      <c r="F67" s="8" t="s">
        <v>67</v>
      </c>
      <c r="G67" s="8" t="s">
        <v>68</v>
      </c>
      <c r="H67" s="7"/>
      <c r="I67" s="7"/>
    </row>
    <row r="68" spans="1:9" ht="18" customHeight="1">
      <c r="A68" s="7" t="s">
        <v>73</v>
      </c>
      <c r="B68" s="7" t="s">
        <v>401</v>
      </c>
      <c r="C68" s="8" t="s">
        <v>281</v>
      </c>
      <c r="D68" s="17" t="s">
        <v>137</v>
      </c>
      <c r="E68" s="7" t="s">
        <v>155</v>
      </c>
      <c r="F68" s="8" t="s">
        <v>283</v>
      </c>
      <c r="G68" s="25" t="s">
        <v>407</v>
      </c>
      <c r="H68" s="7"/>
    </row>
    <row r="69" spans="1:9" ht="18" customHeight="1">
      <c r="D69" s="7"/>
      <c r="F69" s="7"/>
      <c r="G69" s="7"/>
      <c r="H69" s="7"/>
      <c r="I69" s="7"/>
    </row>
    <row r="70" spans="1:9" ht="18" customHeight="1">
      <c r="D70" s="7"/>
      <c r="F70" s="7"/>
      <c r="G70" s="7"/>
      <c r="H70" s="7"/>
      <c r="I70" s="7"/>
    </row>
    <row r="71" spans="1:9" ht="18" customHeight="1">
      <c r="D71" s="7"/>
      <c r="F71" s="7"/>
      <c r="G71" s="7"/>
      <c r="H71" s="7"/>
      <c r="I71" s="7"/>
    </row>
    <row r="72" spans="1:9" ht="18" customHeight="1">
      <c r="D72" s="7"/>
      <c r="F72" s="7"/>
      <c r="G72" s="7"/>
      <c r="H72" s="7"/>
      <c r="I72" s="7"/>
    </row>
    <row r="73" spans="1:9" ht="18" customHeight="1">
      <c r="D73" s="7"/>
      <c r="F73" s="7"/>
      <c r="G73" s="7"/>
      <c r="H73" s="7"/>
      <c r="I73" s="7"/>
    </row>
    <row r="74" spans="1:9" ht="18" customHeight="1">
      <c r="D74" s="7"/>
      <c r="F74" s="7"/>
      <c r="G74" s="7"/>
      <c r="H74" s="7"/>
      <c r="I74" s="7"/>
    </row>
    <row r="75" spans="1:9" ht="18" customHeight="1">
      <c r="D75" s="7"/>
      <c r="F75" s="7"/>
      <c r="G75" s="7"/>
      <c r="H75" s="7"/>
      <c r="I75" s="7"/>
    </row>
    <row r="76" spans="1:9" ht="18" customHeight="1">
      <c r="D76" s="7"/>
      <c r="F76" s="7"/>
      <c r="G76" s="7"/>
      <c r="H76" s="7"/>
      <c r="I76" s="7"/>
    </row>
    <row r="77" spans="1:9" ht="18" customHeight="1">
      <c r="D77" s="7"/>
      <c r="F77" s="7"/>
      <c r="G77" s="7"/>
      <c r="H77" s="7"/>
      <c r="I77" s="7"/>
    </row>
    <row r="78" spans="1:9" ht="18" customHeight="1">
      <c r="D78" s="7"/>
      <c r="F78" s="7"/>
      <c r="G78" s="7"/>
      <c r="H78" s="7"/>
      <c r="I78" s="7"/>
    </row>
    <row r="79" spans="1:9" ht="18" customHeight="1">
      <c r="D79" s="7"/>
      <c r="F79" s="7"/>
      <c r="G79" s="7"/>
      <c r="H79" s="7"/>
      <c r="I79" s="7"/>
    </row>
    <row r="80" spans="1:9" ht="18" customHeight="1">
      <c r="D80" s="7"/>
      <c r="F80" s="7"/>
      <c r="G80" s="7"/>
      <c r="H80" s="7"/>
      <c r="I80" s="7"/>
    </row>
    <row r="81" spans="4:9" ht="18" customHeight="1">
      <c r="D81" s="7"/>
      <c r="F81" s="7"/>
      <c r="G81" s="7"/>
      <c r="H81" s="7"/>
      <c r="I81" s="7"/>
    </row>
    <row r="82" spans="4:9" ht="18" customHeight="1">
      <c r="D82" s="7"/>
      <c r="F82" s="7"/>
      <c r="G82" s="7"/>
      <c r="H82" s="7"/>
      <c r="I82" s="7"/>
    </row>
    <row r="83" spans="4:9" ht="18" customHeight="1">
      <c r="D83" s="7"/>
      <c r="F83" s="7"/>
      <c r="G83" s="7"/>
      <c r="H83" s="7"/>
      <c r="I83" s="7"/>
    </row>
    <row r="84" spans="4:9" ht="18" customHeight="1">
      <c r="D84" s="7"/>
      <c r="F84" s="7"/>
      <c r="G84" s="7"/>
      <c r="H84" s="7"/>
      <c r="I84" s="7"/>
    </row>
    <row r="85" spans="4:9" ht="18" customHeight="1">
      <c r="D85" s="7"/>
      <c r="F85" s="7"/>
      <c r="G85" s="7"/>
      <c r="H85" s="7"/>
      <c r="I85" s="7"/>
    </row>
    <row r="86" spans="4:9" ht="18" customHeight="1">
      <c r="D86" s="7"/>
      <c r="F86" s="7"/>
      <c r="G86" s="7"/>
      <c r="H86" s="7"/>
      <c r="I86" s="7"/>
    </row>
    <row r="87" spans="4:9" ht="18" customHeight="1">
      <c r="D87" s="7"/>
      <c r="F87" s="7"/>
      <c r="G87" s="7"/>
      <c r="H87" s="7"/>
      <c r="I87" s="7"/>
    </row>
    <row r="88" spans="4:9" ht="18" customHeight="1">
      <c r="D88" s="7"/>
      <c r="F88" s="7"/>
      <c r="G88" s="7"/>
      <c r="H88" s="7"/>
      <c r="I88" s="7"/>
    </row>
    <row r="89" spans="4:9" ht="18" customHeight="1">
      <c r="D89" s="7"/>
      <c r="F89" s="7"/>
      <c r="G89" s="7"/>
      <c r="H89" s="7"/>
      <c r="I89" s="7"/>
    </row>
    <row r="90" spans="4:9" ht="17" customHeight="1">
      <c r="D90" s="7"/>
      <c r="F90" s="7"/>
      <c r="G90" s="7"/>
      <c r="H90" s="7"/>
      <c r="I90" s="7"/>
    </row>
    <row r="91" spans="4:9" ht="18" customHeight="1">
      <c r="D91" s="7"/>
      <c r="F91" s="7"/>
      <c r="G91" s="7"/>
      <c r="H91" s="7"/>
      <c r="I91" s="7"/>
    </row>
    <row r="92" spans="4:9" ht="18" customHeight="1">
      <c r="D92" s="7"/>
      <c r="F92" s="7"/>
      <c r="G92" s="7"/>
      <c r="H92" s="7"/>
      <c r="I92" s="7"/>
    </row>
    <row r="93" spans="4:9" ht="18" customHeight="1">
      <c r="D93" s="7"/>
      <c r="F93" s="7"/>
      <c r="G93" s="7"/>
      <c r="H93" s="7"/>
      <c r="I93" s="7"/>
    </row>
    <row r="94" spans="4:9" ht="18" customHeight="1">
      <c r="D94" s="7"/>
      <c r="F94" s="7"/>
      <c r="G94" s="7"/>
      <c r="H94" s="7"/>
      <c r="I94" s="7"/>
    </row>
    <row r="95" spans="4:9" ht="18" customHeight="1">
      <c r="D95" s="7"/>
      <c r="F95" s="7"/>
      <c r="G95" s="7"/>
      <c r="H95" s="7"/>
      <c r="I95" s="7"/>
    </row>
    <row r="96" spans="4:9" ht="18" customHeight="1">
      <c r="D96" s="7"/>
      <c r="F96" s="7"/>
      <c r="G96" s="7"/>
      <c r="H96" s="7"/>
      <c r="I96" s="7"/>
    </row>
    <row r="97" spans="1:9" ht="18" customHeight="1">
      <c r="D97" s="7"/>
      <c r="F97" s="7"/>
      <c r="G97" s="7"/>
      <c r="H97" s="7"/>
      <c r="I97" s="7"/>
    </row>
    <row r="98" spans="1:9" ht="18" customHeight="1">
      <c r="D98" s="7"/>
      <c r="F98" s="7"/>
      <c r="G98" s="7"/>
      <c r="H98" s="7"/>
      <c r="I98" s="7"/>
    </row>
    <row r="99" spans="1:9" ht="18" customHeight="1">
      <c r="D99" s="7"/>
      <c r="F99" s="7"/>
      <c r="G99" s="7"/>
      <c r="H99" s="7"/>
      <c r="I99" s="7"/>
    </row>
    <row r="100" spans="1:9" ht="18" customHeight="1">
      <c r="D100" s="7"/>
      <c r="F100" s="7"/>
      <c r="G100" s="7"/>
      <c r="H100" s="7"/>
      <c r="I100" s="7"/>
    </row>
    <row r="101" spans="1:9" ht="18" customHeight="1">
      <c r="D101" s="7"/>
      <c r="F101" s="7"/>
      <c r="G101" s="7"/>
      <c r="H101" s="7"/>
      <c r="I101" s="7"/>
    </row>
    <row r="102" spans="1:9" ht="18" customHeight="1">
      <c r="D102" s="7"/>
      <c r="F102" s="7"/>
      <c r="G102" s="7"/>
      <c r="H102" s="7"/>
      <c r="I102" s="7"/>
    </row>
    <row r="103" spans="1:9" ht="18" customHeight="1">
      <c r="D103" s="7"/>
      <c r="F103" s="7"/>
      <c r="G103" s="7"/>
      <c r="H103" s="7"/>
      <c r="I103" s="7"/>
    </row>
    <row r="104" spans="1:9" ht="18" customHeight="1">
      <c r="D104" s="7"/>
      <c r="F104" s="7"/>
      <c r="G104" s="7"/>
      <c r="H104" s="7"/>
      <c r="I104" s="7"/>
    </row>
    <row r="105" spans="1:9" ht="18" customHeight="1">
      <c r="D105" s="7"/>
      <c r="F105" s="7"/>
      <c r="G105" s="7"/>
      <c r="H105" s="7"/>
      <c r="I105" s="7"/>
    </row>
    <row r="106" spans="1:9" ht="18" customHeight="1">
      <c r="D106" s="7"/>
      <c r="F106" s="7"/>
      <c r="G106" s="7"/>
      <c r="H106" s="7"/>
      <c r="I106" s="7"/>
    </row>
    <row r="107" spans="1:9" ht="18" customHeight="1">
      <c r="D107" s="7"/>
      <c r="F107" s="7"/>
      <c r="G107" s="7"/>
      <c r="H107" s="7"/>
      <c r="I107" s="7"/>
    </row>
    <row r="108" spans="1:9" ht="18" customHeight="1">
      <c r="C108" s="8"/>
      <c r="D108" s="63"/>
      <c r="E108" s="52"/>
      <c r="G108" s="8" t="s">
        <v>295</v>
      </c>
      <c r="H108" s="50">
        <f>SUM(H29:H107)</f>
        <v>1353632250</v>
      </c>
      <c r="I108" s="51">
        <f>SUM(I29:I107)</f>
        <v>15021742.262365062</v>
      </c>
    </row>
    <row r="109" spans="1:9" ht="18" customHeight="1">
      <c r="C109" s="8"/>
      <c r="D109" s="63"/>
      <c r="E109" s="52"/>
      <c r="G109" s="8"/>
      <c r="H109" s="50"/>
      <c r="I109" s="51"/>
    </row>
    <row r="110" spans="1:9" ht="18" customHeight="1">
      <c r="C110" s="8"/>
      <c r="D110" s="63"/>
      <c r="E110" s="52"/>
      <c r="G110" s="8"/>
      <c r="H110" s="50"/>
      <c r="I110" s="51"/>
    </row>
    <row r="111" spans="1:9" ht="18" customHeight="1">
      <c r="D111" s="7"/>
      <c r="F111" s="7"/>
      <c r="G111" s="20" t="s">
        <v>329</v>
      </c>
      <c r="H111" s="28">
        <f>H25+H108+'Travel Trade'!H21</f>
        <v>1444312500</v>
      </c>
      <c r="I111" s="24">
        <f>I25+I108+'Travel Trade'!I21</f>
        <v>15983782.706548307</v>
      </c>
    </row>
    <row r="112" spans="1:9" ht="18" customHeight="1">
      <c r="A112" s="4" t="s">
        <v>326</v>
      </c>
      <c r="D112" s="7"/>
      <c r="F112" s="7"/>
      <c r="G112" s="20"/>
      <c r="I112" s="24"/>
    </row>
    <row r="113" spans="1:9" ht="18" customHeight="1">
      <c r="A113" s="7" t="s">
        <v>165</v>
      </c>
      <c r="B113" s="7" t="s">
        <v>166</v>
      </c>
      <c r="C113" s="8" t="s">
        <v>167</v>
      </c>
      <c r="D113" s="17" t="s">
        <v>168</v>
      </c>
      <c r="E113" s="7" t="s">
        <v>169</v>
      </c>
      <c r="F113" s="8" t="s">
        <v>170</v>
      </c>
      <c r="G113" s="25" t="s">
        <v>171</v>
      </c>
      <c r="H113" s="7"/>
    </row>
    <row r="122" spans="1:9" ht="18" customHeight="1">
      <c r="D122" s="7"/>
      <c r="F122" s="7"/>
      <c r="I122" s="24"/>
    </row>
    <row r="123" spans="1:9" ht="18" customHeight="1">
      <c r="A123" s="4" t="s">
        <v>330</v>
      </c>
    </row>
    <row r="124" spans="1:9" ht="18" customHeight="1">
      <c r="A124" s="7" t="s">
        <v>400</v>
      </c>
      <c r="B124" s="7" t="s">
        <v>331</v>
      </c>
      <c r="C124" s="8" t="s">
        <v>447</v>
      </c>
      <c r="D124" s="43">
        <v>38168</v>
      </c>
      <c r="E124" s="7" t="s">
        <v>169</v>
      </c>
      <c r="F124" s="8" t="s">
        <v>448</v>
      </c>
      <c r="G124" s="25" t="s">
        <v>449</v>
      </c>
    </row>
    <row r="125" spans="1:9" ht="18" customHeight="1">
      <c r="A125" s="7" t="s">
        <v>400</v>
      </c>
      <c r="B125" s="7" t="s">
        <v>450</v>
      </c>
      <c r="C125" s="8" t="s">
        <v>511</v>
      </c>
      <c r="D125" s="43">
        <v>38168</v>
      </c>
      <c r="E125" s="7" t="s">
        <v>169</v>
      </c>
      <c r="F125" s="8" t="s">
        <v>448</v>
      </c>
      <c r="G125" s="25" t="s">
        <v>449</v>
      </c>
    </row>
    <row r="126" spans="1:9" ht="18" customHeight="1">
      <c r="A126" s="7" t="s">
        <v>229</v>
      </c>
      <c r="B126" s="7" t="s">
        <v>570</v>
      </c>
      <c r="C126" s="8" t="s">
        <v>571</v>
      </c>
      <c r="D126" s="43">
        <v>38168</v>
      </c>
      <c r="E126" s="7" t="s">
        <v>169</v>
      </c>
      <c r="F126" s="8" t="s">
        <v>448</v>
      </c>
      <c r="G126" s="8" t="s">
        <v>449</v>
      </c>
    </row>
    <row r="127" spans="1:9" ht="18" customHeight="1">
      <c r="A127" s="7" t="s">
        <v>572</v>
      </c>
      <c r="B127" s="7" t="s">
        <v>573</v>
      </c>
      <c r="C127" s="40" t="s">
        <v>458</v>
      </c>
      <c r="D127" s="43">
        <v>38168</v>
      </c>
      <c r="E127" s="7" t="s">
        <v>169</v>
      </c>
      <c r="F127" s="8" t="s">
        <v>448</v>
      </c>
      <c r="G127" s="8" t="s">
        <v>459</v>
      </c>
      <c r="H127" s="7"/>
      <c r="I127" s="7"/>
    </row>
    <row r="128" spans="1:9" ht="18" customHeight="1">
      <c r="A128" s="7" t="s">
        <v>229</v>
      </c>
      <c r="B128" s="7" t="s">
        <v>346</v>
      </c>
      <c r="C128" s="8" t="s">
        <v>347</v>
      </c>
      <c r="D128" s="43">
        <v>38168</v>
      </c>
      <c r="E128" s="7" t="s">
        <v>457</v>
      </c>
      <c r="F128" s="8" t="s">
        <v>448</v>
      </c>
      <c r="G128" s="8" t="s">
        <v>348</v>
      </c>
    </row>
    <row r="129" spans="1:9" ht="18" customHeight="1">
      <c r="A129" s="7" t="s">
        <v>229</v>
      </c>
      <c r="B129" s="7" t="s">
        <v>349</v>
      </c>
      <c r="C129" s="8" t="s">
        <v>350</v>
      </c>
      <c r="D129" s="43">
        <v>38168</v>
      </c>
      <c r="E129" s="7" t="s">
        <v>457</v>
      </c>
      <c r="F129" s="8" t="s">
        <v>448</v>
      </c>
      <c r="G129" s="8" t="s">
        <v>351</v>
      </c>
    </row>
    <row r="130" spans="1:9" ht="18" customHeight="1">
      <c r="A130" s="7" t="s">
        <v>572</v>
      </c>
      <c r="B130" s="7" t="s">
        <v>352</v>
      </c>
      <c r="C130" s="40" t="s">
        <v>353</v>
      </c>
      <c r="D130" s="43">
        <v>38168</v>
      </c>
      <c r="E130" s="7" t="s">
        <v>169</v>
      </c>
      <c r="F130" s="8" t="s">
        <v>448</v>
      </c>
      <c r="G130" s="8" t="s">
        <v>354</v>
      </c>
      <c r="H130" s="7"/>
      <c r="I130" s="7"/>
    </row>
    <row r="131" spans="1:9" ht="18" customHeight="1">
      <c r="A131" s="7" t="s">
        <v>572</v>
      </c>
      <c r="B131" s="7" t="s">
        <v>355</v>
      </c>
      <c r="C131" s="40" t="s">
        <v>356</v>
      </c>
      <c r="D131" s="43">
        <v>38168</v>
      </c>
      <c r="E131" s="7" t="s">
        <v>457</v>
      </c>
      <c r="F131" s="8" t="s">
        <v>448</v>
      </c>
      <c r="G131" s="8" t="s">
        <v>357</v>
      </c>
      <c r="H131" s="7"/>
      <c r="I131" s="7"/>
    </row>
    <row r="132" spans="1:9" ht="18" customHeight="1">
      <c r="A132" s="7" t="s">
        <v>572</v>
      </c>
      <c r="B132" s="7" t="s">
        <v>358</v>
      </c>
      <c r="C132" s="40" t="s">
        <v>359</v>
      </c>
      <c r="D132" s="43">
        <v>38168</v>
      </c>
      <c r="E132" s="7" t="s">
        <v>169</v>
      </c>
      <c r="F132" s="8" t="s">
        <v>448</v>
      </c>
      <c r="G132" s="8" t="s">
        <v>354</v>
      </c>
      <c r="H132" s="7"/>
      <c r="I132" s="7"/>
    </row>
    <row r="133" spans="1:9" ht="18" customHeight="1">
      <c r="A133" s="7" t="s">
        <v>229</v>
      </c>
      <c r="B133" s="7" t="s">
        <v>360</v>
      </c>
      <c r="C133" s="8" t="s">
        <v>361</v>
      </c>
      <c r="D133" s="43">
        <v>38168</v>
      </c>
      <c r="E133" s="7" t="s">
        <v>457</v>
      </c>
      <c r="F133" s="8" t="s">
        <v>448</v>
      </c>
      <c r="G133" s="8" t="s">
        <v>449</v>
      </c>
    </row>
    <row r="134" spans="1:9" ht="18" customHeight="1">
      <c r="A134" s="7" t="s">
        <v>229</v>
      </c>
      <c r="B134" s="7" t="s">
        <v>101</v>
      </c>
      <c r="C134" s="8" t="s">
        <v>196</v>
      </c>
      <c r="D134" s="43">
        <v>38260</v>
      </c>
      <c r="E134" s="7" t="s">
        <v>457</v>
      </c>
      <c r="F134" s="8" t="s">
        <v>197</v>
      </c>
      <c r="G134" s="8" t="s">
        <v>332</v>
      </c>
      <c r="H134" s="7"/>
      <c r="I134" s="39"/>
    </row>
    <row r="135" spans="1:9" ht="18" customHeight="1">
      <c r="A135" s="7" t="s">
        <v>400</v>
      </c>
      <c r="B135" s="7" t="s">
        <v>233</v>
      </c>
      <c r="C135" s="8" t="s">
        <v>234</v>
      </c>
      <c r="D135" s="43">
        <v>38291</v>
      </c>
      <c r="E135" s="7" t="s">
        <v>169</v>
      </c>
      <c r="F135" s="8" t="s">
        <v>283</v>
      </c>
      <c r="G135" s="8" t="s">
        <v>449</v>
      </c>
      <c r="H135" s="7"/>
      <c r="I135" s="39"/>
    </row>
    <row r="136" spans="1:9" ht="18" customHeight="1">
      <c r="A136" s="7" t="s">
        <v>400</v>
      </c>
      <c r="B136" s="7" t="s">
        <v>235</v>
      </c>
      <c r="C136" s="8" t="s">
        <v>234</v>
      </c>
      <c r="D136" s="43">
        <v>38291</v>
      </c>
      <c r="E136" s="7" t="s">
        <v>169</v>
      </c>
      <c r="F136" s="8" t="s">
        <v>283</v>
      </c>
      <c r="G136" s="25" t="s">
        <v>236</v>
      </c>
      <c r="H136" s="7"/>
    </row>
    <row r="137" spans="1:9" ht="18" customHeight="1">
      <c r="A137" s="7" t="s">
        <v>237</v>
      </c>
      <c r="B137" s="7" t="s">
        <v>238</v>
      </c>
      <c r="C137" s="8" t="s">
        <v>234</v>
      </c>
      <c r="D137" s="43">
        <v>38291</v>
      </c>
      <c r="E137" s="7" t="s">
        <v>169</v>
      </c>
      <c r="F137" s="8" t="s">
        <v>239</v>
      </c>
      <c r="G137" s="25" t="s">
        <v>171</v>
      </c>
      <c r="H137" s="7"/>
    </row>
    <row r="138" spans="1:9" ht="18" customHeight="1">
      <c r="A138" s="7" t="s">
        <v>400</v>
      </c>
      <c r="B138" s="7" t="s">
        <v>235</v>
      </c>
      <c r="C138" s="8" t="s">
        <v>234</v>
      </c>
      <c r="D138" s="43">
        <v>38321</v>
      </c>
      <c r="E138" s="7" t="s">
        <v>169</v>
      </c>
      <c r="F138" s="8" t="s">
        <v>283</v>
      </c>
      <c r="G138" s="25" t="s">
        <v>240</v>
      </c>
      <c r="H138" s="7"/>
    </row>
    <row r="139" spans="1:9" ht="18" customHeight="1">
      <c r="A139" s="7" t="s">
        <v>400</v>
      </c>
      <c r="B139" s="7" t="s">
        <v>241</v>
      </c>
      <c r="C139" s="8" t="s">
        <v>234</v>
      </c>
      <c r="D139" s="43">
        <v>38321</v>
      </c>
      <c r="E139" s="7" t="s">
        <v>169</v>
      </c>
      <c r="F139" s="8" t="s">
        <v>283</v>
      </c>
      <c r="G139" s="25" t="s">
        <v>242</v>
      </c>
      <c r="H139" s="7"/>
    </row>
    <row r="140" spans="1:9" ht="18" customHeight="1">
      <c r="A140" s="7" t="s">
        <v>400</v>
      </c>
      <c r="B140" s="7" t="s">
        <v>243</v>
      </c>
      <c r="C140" s="8" t="s">
        <v>234</v>
      </c>
      <c r="D140" s="43">
        <v>38352</v>
      </c>
      <c r="E140" s="7" t="s">
        <v>169</v>
      </c>
      <c r="F140" s="8" t="s">
        <v>283</v>
      </c>
      <c r="G140" s="25" t="s">
        <v>244</v>
      </c>
      <c r="H140" s="7"/>
    </row>
    <row r="141" spans="1:9" ht="18" customHeight="1">
      <c r="A141" s="7" t="s">
        <v>400</v>
      </c>
      <c r="B141" s="7" t="s">
        <v>245</v>
      </c>
      <c r="C141" s="8" t="s">
        <v>234</v>
      </c>
      <c r="D141" s="43">
        <v>38352</v>
      </c>
      <c r="E141" s="7" t="s">
        <v>169</v>
      </c>
      <c r="F141" s="8" t="s">
        <v>283</v>
      </c>
      <c r="G141" s="25" t="s">
        <v>244</v>
      </c>
      <c r="H141" s="7"/>
    </row>
    <row r="142" spans="1:9" ht="18" customHeight="1">
      <c r="A142" s="7" t="s">
        <v>400</v>
      </c>
      <c r="B142" s="7" t="s">
        <v>246</v>
      </c>
      <c r="C142" s="8" t="s">
        <v>234</v>
      </c>
      <c r="D142" s="43">
        <v>38352</v>
      </c>
      <c r="E142" s="7" t="s">
        <v>169</v>
      </c>
      <c r="F142" s="8" t="s">
        <v>283</v>
      </c>
      <c r="G142" s="25" t="s">
        <v>244</v>
      </c>
      <c r="H142" s="7"/>
    </row>
    <row r="143" spans="1:9" ht="18" customHeight="1">
      <c r="A143" s="7" t="s">
        <v>237</v>
      </c>
      <c r="B143" s="7" t="s">
        <v>247</v>
      </c>
      <c r="C143" s="8" t="s">
        <v>112</v>
      </c>
      <c r="D143" s="43">
        <v>38352</v>
      </c>
      <c r="E143" s="7" t="s">
        <v>169</v>
      </c>
      <c r="F143" s="8" t="s">
        <v>239</v>
      </c>
      <c r="G143" s="25" t="s">
        <v>171</v>
      </c>
      <c r="H143" s="7"/>
    </row>
    <row r="144" spans="1:9" ht="18" customHeight="1">
      <c r="A144" s="7" t="s">
        <v>400</v>
      </c>
      <c r="B144" s="7" t="s">
        <v>113</v>
      </c>
      <c r="C144" s="8" t="s">
        <v>234</v>
      </c>
      <c r="D144" s="43">
        <v>38383</v>
      </c>
      <c r="E144" s="7" t="s">
        <v>169</v>
      </c>
      <c r="F144" s="8" t="s">
        <v>283</v>
      </c>
      <c r="G144" s="25" t="s">
        <v>351</v>
      </c>
      <c r="H144" s="7"/>
    </row>
    <row r="145" spans="1:8" ht="18" customHeight="1">
      <c r="A145" s="7" t="s">
        <v>400</v>
      </c>
      <c r="B145" s="7" t="s">
        <v>114</v>
      </c>
      <c r="C145" s="8" t="s">
        <v>115</v>
      </c>
      <c r="D145" s="43">
        <v>38411</v>
      </c>
      <c r="E145" s="7" t="s">
        <v>169</v>
      </c>
      <c r="F145" s="8" t="s">
        <v>283</v>
      </c>
      <c r="G145" s="25" t="s">
        <v>244</v>
      </c>
      <c r="H145" s="7"/>
    </row>
    <row r="146" spans="1:8" ht="18" customHeight="1">
      <c r="A146" s="7" t="s">
        <v>400</v>
      </c>
      <c r="B146" s="7" t="s">
        <v>116</v>
      </c>
      <c r="C146" s="8" t="s">
        <v>115</v>
      </c>
      <c r="D146" s="43">
        <v>38411</v>
      </c>
      <c r="E146" s="7" t="s">
        <v>169</v>
      </c>
      <c r="F146" s="8" t="s">
        <v>283</v>
      </c>
      <c r="G146" s="25" t="s">
        <v>244</v>
      </c>
      <c r="H146" s="7"/>
    </row>
    <row r="147" spans="1:8" ht="18" customHeight="1">
      <c r="A147" s="7" t="s">
        <v>400</v>
      </c>
      <c r="B147" s="7" t="s">
        <v>117</v>
      </c>
      <c r="C147" s="8" t="s">
        <v>382</v>
      </c>
      <c r="D147" s="43">
        <v>38503</v>
      </c>
      <c r="E147" s="7" t="s">
        <v>169</v>
      </c>
      <c r="F147" s="8" t="s">
        <v>283</v>
      </c>
      <c r="G147" s="25" t="s">
        <v>171</v>
      </c>
      <c r="H147" s="7"/>
    </row>
    <row r="148" spans="1:8" ht="18" customHeight="1">
      <c r="A148" s="7" t="s">
        <v>400</v>
      </c>
      <c r="B148" s="7" t="s">
        <v>383</v>
      </c>
      <c r="C148" s="8" t="s">
        <v>384</v>
      </c>
      <c r="D148" s="43">
        <v>38552</v>
      </c>
      <c r="E148" s="7" t="s">
        <v>169</v>
      </c>
      <c r="F148" s="8" t="s">
        <v>283</v>
      </c>
      <c r="G148" s="25" t="s">
        <v>171</v>
      </c>
      <c r="H148" s="7"/>
    </row>
    <row r="149" spans="1:8" ht="18" customHeight="1">
      <c r="A149" s="7" t="s">
        <v>400</v>
      </c>
      <c r="B149" s="7" t="s">
        <v>385</v>
      </c>
      <c r="C149" s="8" t="s">
        <v>384</v>
      </c>
      <c r="D149" s="43">
        <v>38583</v>
      </c>
      <c r="E149" s="7" t="s">
        <v>169</v>
      </c>
      <c r="F149" s="8" t="s">
        <v>283</v>
      </c>
      <c r="G149" s="25" t="s">
        <v>171</v>
      </c>
      <c r="H149" s="7"/>
    </row>
    <row r="150" spans="1:8" ht="18" customHeight="1">
      <c r="A150" s="7" t="s">
        <v>400</v>
      </c>
      <c r="B150" s="7" t="s">
        <v>386</v>
      </c>
      <c r="C150" s="8" t="s">
        <v>384</v>
      </c>
      <c r="D150" s="43">
        <v>38614</v>
      </c>
      <c r="E150" s="7" t="s">
        <v>169</v>
      </c>
      <c r="F150" s="8" t="s">
        <v>283</v>
      </c>
      <c r="G150" s="25" t="s">
        <v>171</v>
      </c>
      <c r="H150" s="7"/>
    </row>
    <row r="151" spans="1:8" ht="18" customHeight="1">
      <c r="A151" s="7" t="s">
        <v>400</v>
      </c>
      <c r="B151" s="7" t="s">
        <v>387</v>
      </c>
      <c r="C151" s="8" t="s">
        <v>384</v>
      </c>
      <c r="D151" s="43">
        <v>38644</v>
      </c>
      <c r="E151" s="7" t="s">
        <v>169</v>
      </c>
      <c r="F151" s="8" t="s">
        <v>283</v>
      </c>
      <c r="G151" s="25" t="s">
        <v>388</v>
      </c>
      <c r="H151" s="7"/>
    </row>
    <row r="152" spans="1:8" ht="18" customHeight="1">
      <c r="A152" s="7" t="s">
        <v>400</v>
      </c>
      <c r="B152" s="7" t="s">
        <v>389</v>
      </c>
      <c r="C152" s="8" t="s">
        <v>419</v>
      </c>
      <c r="D152" s="43">
        <v>38675</v>
      </c>
      <c r="E152" s="7" t="s">
        <v>169</v>
      </c>
      <c r="F152" s="8" t="s">
        <v>283</v>
      </c>
      <c r="G152" s="25" t="s">
        <v>420</v>
      </c>
      <c r="H152" s="7"/>
    </row>
    <row r="153" spans="1:8" ht="18" customHeight="1">
      <c r="A153" s="7" t="s">
        <v>400</v>
      </c>
      <c r="B153" s="7" t="s">
        <v>421</v>
      </c>
      <c r="C153" s="8" t="s">
        <v>281</v>
      </c>
      <c r="D153" s="43">
        <v>38675</v>
      </c>
      <c r="E153" s="7" t="s">
        <v>169</v>
      </c>
      <c r="F153" s="8" t="s">
        <v>283</v>
      </c>
      <c r="G153" s="25" t="s">
        <v>171</v>
      </c>
      <c r="H153" s="7"/>
    </row>
    <row r="154" spans="1:8" ht="18" customHeight="1">
      <c r="A154" s="7" t="s">
        <v>422</v>
      </c>
      <c r="B154" s="7" t="s">
        <v>423</v>
      </c>
      <c r="C154" s="8" t="s">
        <v>424</v>
      </c>
      <c r="D154" s="43">
        <v>38675</v>
      </c>
      <c r="E154" s="7" t="s">
        <v>169</v>
      </c>
      <c r="F154" s="8" t="s">
        <v>425</v>
      </c>
      <c r="G154" s="25" t="s">
        <v>449</v>
      </c>
      <c r="H154" s="7"/>
    </row>
    <row r="155" spans="1:8" ht="18" customHeight="1">
      <c r="A155" s="7" t="s">
        <v>513</v>
      </c>
      <c r="B155" s="7" t="s">
        <v>514</v>
      </c>
      <c r="C155" s="8" t="s">
        <v>402</v>
      </c>
      <c r="D155" s="17" t="s">
        <v>403</v>
      </c>
      <c r="E155" s="7" t="s">
        <v>169</v>
      </c>
      <c r="F155" s="8" t="s">
        <v>404</v>
      </c>
      <c r="G155" s="25" t="s">
        <v>449</v>
      </c>
      <c r="H155" s="7"/>
    </row>
    <row r="156" spans="1:8" ht="18" customHeight="1">
      <c r="A156" s="7" t="s">
        <v>405</v>
      </c>
      <c r="B156" s="7" t="s">
        <v>406</v>
      </c>
      <c r="C156" s="8" t="s">
        <v>402</v>
      </c>
      <c r="D156" s="17" t="s">
        <v>403</v>
      </c>
      <c r="E156" s="44" t="s">
        <v>169</v>
      </c>
      <c r="F156" s="8" t="s">
        <v>404</v>
      </c>
      <c r="G156" s="25" t="s">
        <v>407</v>
      </c>
      <c r="H156" s="7"/>
    </row>
    <row r="157" spans="1:8" ht="18" customHeight="1">
      <c r="A157" s="7" t="s">
        <v>400</v>
      </c>
      <c r="B157" s="7" t="s">
        <v>408</v>
      </c>
      <c r="C157" s="8" t="s">
        <v>384</v>
      </c>
      <c r="D157" s="43">
        <v>38675</v>
      </c>
      <c r="E157" s="7" t="s">
        <v>169</v>
      </c>
      <c r="F157" s="8" t="s">
        <v>283</v>
      </c>
      <c r="G157" s="25" t="s">
        <v>171</v>
      </c>
      <c r="H157" s="7"/>
    </row>
    <row r="158" spans="1:8" ht="18" customHeight="1">
      <c r="A158" s="7" t="s">
        <v>409</v>
      </c>
      <c r="B158" s="7" t="s">
        <v>410</v>
      </c>
      <c r="C158" s="8" t="s">
        <v>411</v>
      </c>
      <c r="D158" s="43">
        <v>38675</v>
      </c>
      <c r="E158" s="7" t="s">
        <v>169</v>
      </c>
      <c r="F158" s="8" t="s">
        <v>412</v>
      </c>
      <c r="G158" s="25" t="s">
        <v>328</v>
      </c>
      <c r="H158" s="7"/>
    </row>
    <row r="159" spans="1:8" ht="18" customHeight="1">
      <c r="A159" s="7" t="s">
        <v>422</v>
      </c>
      <c r="B159" s="7" t="s">
        <v>423</v>
      </c>
      <c r="C159" s="8" t="s">
        <v>413</v>
      </c>
      <c r="D159" s="43">
        <v>38705</v>
      </c>
      <c r="E159" s="7" t="s">
        <v>169</v>
      </c>
      <c r="F159" s="8" t="s">
        <v>425</v>
      </c>
      <c r="G159" s="25" t="s">
        <v>449</v>
      </c>
      <c r="H159" s="7"/>
    </row>
    <row r="160" spans="1:8" ht="18" customHeight="1">
      <c r="A160" s="7" t="s">
        <v>400</v>
      </c>
      <c r="B160" s="7" t="s">
        <v>408</v>
      </c>
      <c r="C160" s="8" t="s">
        <v>384</v>
      </c>
      <c r="D160" s="43">
        <v>38705</v>
      </c>
      <c r="E160" s="7" t="s">
        <v>169</v>
      </c>
      <c r="F160" s="8" t="s">
        <v>283</v>
      </c>
      <c r="G160" s="25" t="s">
        <v>171</v>
      </c>
      <c r="H160" s="7"/>
    </row>
    <row r="161" spans="1:9" ht="18" customHeight="1">
      <c r="A161" s="7" t="s">
        <v>409</v>
      </c>
      <c r="B161" s="7" t="s">
        <v>414</v>
      </c>
      <c r="C161" s="8" t="s">
        <v>411</v>
      </c>
      <c r="D161" s="43" t="s">
        <v>415</v>
      </c>
      <c r="E161" s="7" t="s">
        <v>169</v>
      </c>
      <c r="F161" s="8" t="s">
        <v>412</v>
      </c>
      <c r="G161" s="25" t="s">
        <v>284</v>
      </c>
      <c r="H161" s="7"/>
    </row>
    <row r="162" spans="1:9" ht="18" customHeight="1">
      <c r="A162" s="7" t="s">
        <v>400</v>
      </c>
      <c r="B162" s="7" t="s">
        <v>401</v>
      </c>
      <c r="C162" s="8" t="s">
        <v>281</v>
      </c>
      <c r="D162" s="43" t="s">
        <v>416</v>
      </c>
      <c r="E162" s="7" t="s">
        <v>169</v>
      </c>
      <c r="F162" s="8" t="s">
        <v>283</v>
      </c>
      <c r="G162" s="25" t="s">
        <v>417</v>
      </c>
      <c r="H162" s="7"/>
    </row>
    <row r="163" spans="1:9" ht="18" customHeight="1">
      <c r="A163" s="7" t="s">
        <v>400</v>
      </c>
      <c r="B163" s="7" t="s">
        <v>299</v>
      </c>
      <c r="C163" s="8" t="s">
        <v>300</v>
      </c>
      <c r="D163" s="17" t="s">
        <v>301</v>
      </c>
      <c r="E163" s="44" t="s">
        <v>169</v>
      </c>
      <c r="F163" s="8" t="s">
        <v>283</v>
      </c>
      <c r="G163" s="25" t="s">
        <v>388</v>
      </c>
      <c r="H163" s="7"/>
    </row>
    <row r="164" spans="1:9" ht="18" customHeight="1">
      <c r="A164" s="7" t="s">
        <v>400</v>
      </c>
      <c r="B164" s="7" t="s">
        <v>302</v>
      </c>
      <c r="C164" s="8" t="s">
        <v>384</v>
      </c>
      <c r="D164" s="43" t="s">
        <v>416</v>
      </c>
      <c r="E164" s="7" t="s">
        <v>169</v>
      </c>
      <c r="F164" s="8" t="s">
        <v>283</v>
      </c>
      <c r="G164" s="25" t="s">
        <v>303</v>
      </c>
      <c r="H164" s="7"/>
    </row>
    <row r="165" spans="1:9" ht="18" customHeight="1">
      <c r="A165" s="7" t="s">
        <v>400</v>
      </c>
      <c r="B165" s="7" t="s">
        <v>401</v>
      </c>
      <c r="C165" s="8" t="s">
        <v>281</v>
      </c>
      <c r="D165" s="43" t="s">
        <v>304</v>
      </c>
      <c r="E165" s="7" t="s">
        <v>169</v>
      </c>
      <c r="F165" s="8" t="s">
        <v>283</v>
      </c>
      <c r="G165" s="25" t="s">
        <v>305</v>
      </c>
      <c r="H165" s="7"/>
    </row>
    <row r="166" spans="1:9" ht="18" customHeight="1">
      <c r="A166" s="7" t="s">
        <v>229</v>
      </c>
      <c r="B166" s="7" t="s">
        <v>306</v>
      </c>
      <c r="C166" s="8" t="s">
        <v>451</v>
      </c>
      <c r="D166" s="43" t="s">
        <v>304</v>
      </c>
      <c r="E166" s="7" t="s">
        <v>457</v>
      </c>
      <c r="F166" s="8" t="s">
        <v>197</v>
      </c>
      <c r="G166" s="8" t="s">
        <v>332</v>
      </c>
      <c r="H166" s="7"/>
    </row>
    <row r="167" spans="1:9" ht="18" customHeight="1">
      <c r="A167" s="7" t="s">
        <v>187</v>
      </c>
      <c r="B167" s="7" t="s">
        <v>307</v>
      </c>
      <c r="C167" s="8" t="s">
        <v>234</v>
      </c>
      <c r="D167" s="17" t="s">
        <v>106</v>
      </c>
      <c r="E167" s="44" t="s">
        <v>457</v>
      </c>
      <c r="F167" s="8" t="s">
        <v>197</v>
      </c>
      <c r="G167" s="8" t="s">
        <v>107</v>
      </c>
      <c r="H167" s="7"/>
    </row>
    <row r="168" spans="1:9" ht="18" customHeight="1">
      <c r="A168" s="7" t="s">
        <v>187</v>
      </c>
      <c r="B168" s="7" t="s">
        <v>308</v>
      </c>
      <c r="C168" s="8" t="s">
        <v>234</v>
      </c>
      <c r="D168" s="17" t="s">
        <v>106</v>
      </c>
      <c r="E168" s="44" t="s">
        <v>457</v>
      </c>
      <c r="F168" s="8" t="s">
        <v>197</v>
      </c>
      <c r="G168" s="8" t="s">
        <v>107</v>
      </c>
      <c r="H168" s="7"/>
    </row>
    <row r="169" spans="1:9" ht="18" customHeight="1">
      <c r="A169" s="7" t="s">
        <v>187</v>
      </c>
      <c r="B169" s="7" t="s">
        <v>414</v>
      </c>
      <c r="C169" s="8" t="s">
        <v>234</v>
      </c>
      <c r="D169" s="17" t="s">
        <v>106</v>
      </c>
      <c r="E169" s="44" t="s">
        <v>457</v>
      </c>
      <c r="F169" s="8" t="s">
        <v>197</v>
      </c>
      <c r="G169" s="8" t="s">
        <v>303</v>
      </c>
      <c r="H169" s="7"/>
    </row>
    <row r="170" spans="1:9" ht="18" customHeight="1">
      <c r="A170" s="7" t="s">
        <v>187</v>
      </c>
      <c r="B170" s="7" t="s">
        <v>105</v>
      </c>
      <c r="C170" s="8" t="s">
        <v>226</v>
      </c>
      <c r="D170" s="17" t="s">
        <v>106</v>
      </c>
      <c r="E170" s="44" t="s">
        <v>457</v>
      </c>
      <c r="F170" s="8" t="s">
        <v>197</v>
      </c>
      <c r="G170" s="8" t="s">
        <v>107</v>
      </c>
      <c r="H170" s="7"/>
    </row>
    <row r="171" spans="1:9" ht="18" customHeight="1">
      <c r="A171" s="7" t="s">
        <v>187</v>
      </c>
      <c r="B171" s="7" t="s">
        <v>108</v>
      </c>
      <c r="C171" s="8" t="s">
        <v>226</v>
      </c>
      <c r="D171" s="17" t="s">
        <v>106</v>
      </c>
      <c r="E171" s="44" t="s">
        <v>457</v>
      </c>
      <c r="F171" s="8" t="s">
        <v>197</v>
      </c>
      <c r="G171" s="8" t="s">
        <v>107</v>
      </c>
      <c r="H171" s="7"/>
    </row>
    <row r="172" spans="1:9" ht="18" customHeight="1">
      <c r="A172" s="7" t="s">
        <v>400</v>
      </c>
      <c r="B172" s="7" t="s">
        <v>309</v>
      </c>
      <c r="C172" s="8" t="s">
        <v>310</v>
      </c>
      <c r="D172" s="17" t="s">
        <v>311</v>
      </c>
      <c r="E172" s="7" t="s">
        <v>169</v>
      </c>
      <c r="F172" s="8" t="s">
        <v>448</v>
      </c>
      <c r="G172" s="25" t="s">
        <v>171</v>
      </c>
      <c r="H172" s="7"/>
      <c r="I172" s="39"/>
    </row>
    <row r="173" spans="1:9" ht="18" customHeight="1">
      <c r="A173" s="7" t="s">
        <v>187</v>
      </c>
      <c r="B173" s="7" t="s">
        <v>179</v>
      </c>
      <c r="C173" s="8" t="s">
        <v>226</v>
      </c>
      <c r="D173" s="17" t="s">
        <v>180</v>
      </c>
      <c r="E173" s="44" t="s">
        <v>457</v>
      </c>
      <c r="F173" s="8" t="s">
        <v>197</v>
      </c>
      <c r="G173" s="8" t="s">
        <v>303</v>
      </c>
      <c r="H173" s="7"/>
    </row>
    <row r="174" spans="1:9" ht="18" customHeight="1">
      <c r="A174" s="7" t="s">
        <v>400</v>
      </c>
      <c r="B174" s="7" t="s">
        <v>401</v>
      </c>
      <c r="C174" s="8" t="s">
        <v>281</v>
      </c>
      <c r="D174" s="43" t="s">
        <v>181</v>
      </c>
      <c r="E174" s="7" t="s">
        <v>169</v>
      </c>
      <c r="F174" s="8" t="s">
        <v>283</v>
      </c>
      <c r="G174" s="25" t="s">
        <v>305</v>
      </c>
      <c r="H174" s="7"/>
    </row>
    <row r="175" spans="1:9" ht="18" customHeight="1">
      <c r="A175" s="7" t="s">
        <v>229</v>
      </c>
      <c r="B175" s="7" t="s">
        <v>182</v>
      </c>
      <c r="C175" s="8" t="s">
        <v>451</v>
      </c>
      <c r="D175" s="43" t="s">
        <v>181</v>
      </c>
      <c r="E175" s="7" t="s">
        <v>457</v>
      </c>
      <c r="F175" s="8" t="s">
        <v>197</v>
      </c>
      <c r="G175" s="8" t="s">
        <v>332</v>
      </c>
      <c r="H175" s="7"/>
    </row>
    <row r="176" spans="1:9" ht="18" customHeight="1">
      <c r="A176" s="7" t="s">
        <v>183</v>
      </c>
      <c r="B176" s="7" t="s">
        <v>184</v>
      </c>
      <c r="C176" s="8" t="s">
        <v>574</v>
      </c>
      <c r="D176" s="17" t="s">
        <v>575</v>
      </c>
      <c r="E176" s="7" t="s">
        <v>169</v>
      </c>
      <c r="F176" s="8" t="s">
        <v>283</v>
      </c>
      <c r="G176" s="25" t="s">
        <v>351</v>
      </c>
    </row>
    <row r="177" spans="1:9" ht="18" customHeight="1">
      <c r="A177" s="7" t="s">
        <v>183</v>
      </c>
      <c r="B177" s="7" t="s">
        <v>460</v>
      </c>
      <c r="C177" s="8" t="s">
        <v>574</v>
      </c>
      <c r="D177" s="17" t="s">
        <v>461</v>
      </c>
      <c r="E177" s="7" t="s">
        <v>169</v>
      </c>
      <c r="F177" s="8" t="s">
        <v>283</v>
      </c>
      <c r="G177" s="25" t="s">
        <v>351</v>
      </c>
    </row>
    <row r="178" spans="1:9" ht="18" customHeight="1">
      <c r="A178" s="7" t="s">
        <v>400</v>
      </c>
      <c r="B178" s="7" t="s">
        <v>401</v>
      </c>
      <c r="C178" s="8" t="s">
        <v>281</v>
      </c>
      <c r="D178" s="43" t="s">
        <v>462</v>
      </c>
      <c r="E178" s="7" t="s">
        <v>169</v>
      </c>
      <c r="F178" s="8" t="s">
        <v>283</v>
      </c>
      <c r="G178" s="25" t="s">
        <v>407</v>
      </c>
      <c r="H178" s="7"/>
    </row>
    <row r="179" spans="1:9" ht="18" customHeight="1">
      <c r="A179" s="7" t="s">
        <v>229</v>
      </c>
      <c r="B179" s="7" t="s">
        <v>182</v>
      </c>
      <c r="C179" s="8" t="s">
        <v>451</v>
      </c>
      <c r="D179" s="43" t="s">
        <v>462</v>
      </c>
      <c r="E179" s="7" t="s">
        <v>457</v>
      </c>
      <c r="F179" s="8" t="s">
        <v>197</v>
      </c>
      <c r="G179" s="8" t="s">
        <v>332</v>
      </c>
      <c r="H179" s="7"/>
    </row>
    <row r="180" spans="1:9" ht="18" customHeight="1">
      <c r="A180" s="7" t="s">
        <v>400</v>
      </c>
      <c r="B180" s="7" t="s">
        <v>401</v>
      </c>
      <c r="C180" s="8" t="s">
        <v>281</v>
      </c>
      <c r="D180" s="43" t="s">
        <v>463</v>
      </c>
      <c r="E180" s="7" t="s">
        <v>169</v>
      </c>
      <c r="F180" s="8" t="s">
        <v>283</v>
      </c>
      <c r="G180" s="25" t="s">
        <v>464</v>
      </c>
      <c r="H180" s="7"/>
    </row>
    <row r="181" spans="1:9" ht="18" customHeight="1">
      <c r="A181" s="7" t="s">
        <v>229</v>
      </c>
      <c r="B181" s="7" t="s">
        <v>465</v>
      </c>
      <c r="C181" s="8" t="s">
        <v>451</v>
      </c>
      <c r="D181" s="43" t="s">
        <v>463</v>
      </c>
      <c r="E181" s="7" t="s">
        <v>457</v>
      </c>
      <c r="F181" s="8" t="s">
        <v>197</v>
      </c>
      <c r="G181" s="8" t="s">
        <v>466</v>
      </c>
      <c r="H181" s="7"/>
    </row>
    <row r="182" spans="1:9" ht="18" customHeight="1">
      <c r="A182" s="7" t="s">
        <v>183</v>
      </c>
      <c r="B182" s="7" t="s">
        <v>467</v>
      </c>
      <c r="C182" s="8" t="s">
        <v>468</v>
      </c>
      <c r="D182" s="17" t="s">
        <v>469</v>
      </c>
      <c r="E182" s="7" t="s">
        <v>169</v>
      </c>
      <c r="F182" s="8" t="s">
        <v>283</v>
      </c>
      <c r="G182" s="25" t="s">
        <v>303</v>
      </c>
    </row>
    <row r="183" spans="1:9" ht="18" customHeight="1">
      <c r="A183" s="7" t="s">
        <v>187</v>
      </c>
      <c r="B183" s="7" t="s">
        <v>470</v>
      </c>
      <c r="C183" s="8" t="s">
        <v>574</v>
      </c>
      <c r="D183" s="17" t="s">
        <v>471</v>
      </c>
      <c r="E183" s="44" t="s">
        <v>457</v>
      </c>
      <c r="F183" s="8" t="s">
        <v>197</v>
      </c>
      <c r="G183" s="8" t="s">
        <v>417</v>
      </c>
      <c r="H183" s="7"/>
    </row>
    <row r="184" spans="1:9" ht="18" customHeight="1">
      <c r="A184" s="7" t="s">
        <v>472</v>
      </c>
      <c r="B184" s="7" t="s">
        <v>473</v>
      </c>
      <c r="C184" s="8" t="s">
        <v>474</v>
      </c>
      <c r="D184" s="17" t="s">
        <v>475</v>
      </c>
      <c r="E184" s="7" t="s">
        <v>169</v>
      </c>
      <c r="F184" s="8" t="s">
        <v>476</v>
      </c>
    </row>
    <row r="185" spans="1:9" ht="18" customHeight="1">
      <c r="A185" s="7" t="s">
        <v>400</v>
      </c>
      <c r="B185" s="7" t="s">
        <v>401</v>
      </c>
      <c r="C185" s="8" t="s">
        <v>281</v>
      </c>
      <c r="D185" s="43" t="s">
        <v>477</v>
      </c>
      <c r="E185" s="7" t="s">
        <v>169</v>
      </c>
      <c r="F185" s="8" t="s">
        <v>283</v>
      </c>
      <c r="G185" s="25" t="s">
        <v>244</v>
      </c>
      <c r="H185" s="7"/>
    </row>
    <row r="186" spans="1:9" ht="18" customHeight="1">
      <c r="A186" s="7" t="s">
        <v>400</v>
      </c>
      <c r="B186" s="7" t="s">
        <v>362</v>
      </c>
      <c r="C186" s="8" t="s">
        <v>363</v>
      </c>
      <c r="D186" s="43">
        <v>39212</v>
      </c>
      <c r="E186" s="7" t="s">
        <v>169</v>
      </c>
      <c r="F186" s="8" t="s">
        <v>283</v>
      </c>
      <c r="G186" s="25" t="s">
        <v>171</v>
      </c>
      <c r="H186" s="7"/>
    </row>
    <row r="187" spans="1:9" ht="18" customHeight="1">
      <c r="A187" s="7" t="s">
        <v>229</v>
      </c>
      <c r="B187" s="7" t="s">
        <v>364</v>
      </c>
      <c r="C187" s="8" t="s">
        <v>451</v>
      </c>
      <c r="D187" s="43" t="s">
        <v>477</v>
      </c>
      <c r="E187" s="7" t="s">
        <v>457</v>
      </c>
      <c r="F187" s="8" t="s">
        <v>197</v>
      </c>
      <c r="G187" s="8" t="s">
        <v>303</v>
      </c>
      <c r="H187" s="7"/>
    </row>
    <row r="188" spans="1:9" ht="18" customHeight="1">
      <c r="A188" s="7" t="s">
        <v>365</v>
      </c>
      <c r="B188" s="7" t="s">
        <v>366</v>
      </c>
      <c r="D188" s="17" t="s">
        <v>367</v>
      </c>
      <c r="E188" s="7" t="s">
        <v>169</v>
      </c>
      <c r="F188" s="8" t="s">
        <v>368</v>
      </c>
      <c r="G188" s="25" t="s">
        <v>449</v>
      </c>
      <c r="H188" s="7"/>
    </row>
    <row r="189" spans="1:9" ht="18" customHeight="1">
      <c r="A189" s="7" t="s">
        <v>400</v>
      </c>
      <c r="B189" s="7" t="s">
        <v>401</v>
      </c>
      <c r="C189" s="8" t="s">
        <v>281</v>
      </c>
      <c r="D189" s="43" t="s">
        <v>369</v>
      </c>
      <c r="E189" s="7" t="s">
        <v>169</v>
      </c>
      <c r="F189" s="8" t="s">
        <v>283</v>
      </c>
      <c r="G189" s="25" t="s">
        <v>244</v>
      </c>
      <c r="H189" s="7"/>
    </row>
    <row r="190" spans="1:9" ht="18" customHeight="1">
      <c r="A190" s="7" t="s">
        <v>229</v>
      </c>
      <c r="B190" s="7" t="s">
        <v>364</v>
      </c>
      <c r="C190" s="8" t="s">
        <v>451</v>
      </c>
      <c r="D190" s="43">
        <v>39304</v>
      </c>
      <c r="E190" s="7" t="s">
        <v>457</v>
      </c>
      <c r="F190" s="8" t="s">
        <v>197</v>
      </c>
      <c r="G190" s="8" t="s">
        <v>171</v>
      </c>
      <c r="H190" s="7"/>
    </row>
    <row r="191" spans="1:9" ht="18" customHeight="1">
      <c r="A191" s="7" t="s">
        <v>370</v>
      </c>
      <c r="B191" s="7" t="s">
        <v>371</v>
      </c>
      <c r="C191" s="8" t="s">
        <v>372</v>
      </c>
      <c r="D191" s="46" t="s">
        <v>373</v>
      </c>
      <c r="E191" s="7" t="s">
        <v>169</v>
      </c>
      <c r="F191" s="7" t="s">
        <v>248</v>
      </c>
      <c r="G191" s="25" t="s">
        <v>249</v>
      </c>
      <c r="I191" s="24"/>
    </row>
    <row r="192" spans="1:9" ht="18" customHeight="1">
      <c r="A192" s="7" t="s">
        <v>250</v>
      </c>
      <c r="B192" s="7" t="s">
        <v>251</v>
      </c>
      <c r="C192" s="8" t="s">
        <v>252</v>
      </c>
      <c r="D192" s="17" t="s">
        <v>253</v>
      </c>
      <c r="E192" s="7" t="s">
        <v>169</v>
      </c>
      <c r="F192" s="8" t="s">
        <v>254</v>
      </c>
      <c r="G192" s="25" t="s">
        <v>351</v>
      </c>
    </row>
    <row r="193" spans="1:8" ht="18" customHeight="1">
      <c r="A193" s="7" t="s">
        <v>400</v>
      </c>
      <c r="B193" s="7" t="s">
        <v>401</v>
      </c>
      <c r="C193" s="8" t="s">
        <v>281</v>
      </c>
      <c r="D193" s="43" t="s">
        <v>255</v>
      </c>
      <c r="E193" s="7" t="s">
        <v>169</v>
      </c>
      <c r="F193" s="8" t="s">
        <v>283</v>
      </c>
      <c r="G193" s="25" t="s">
        <v>284</v>
      </c>
      <c r="H193" s="7"/>
    </row>
    <row r="194" spans="1:8" ht="18" customHeight="1">
      <c r="A194" s="7" t="s">
        <v>400</v>
      </c>
      <c r="B194" s="7" t="s">
        <v>401</v>
      </c>
      <c r="C194" s="8" t="s">
        <v>281</v>
      </c>
      <c r="D194" s="17" t="s">
        <v>256</v>
      </c>
      <c r="E194" s="7" t="s">
        <v>169</v>
      </c>
      <c r="F194" s="8" t="s">
        <v>283</v>
      </c>
      <c r="G194" s="25" t="s">
        <v>284</v>
      </c>
      <c r="H194" s="7"/>
    </row>
    <row r="195" spans="1:8" ht="18" customHeight="1">
      <c r="A195" s="7" t="s">
        <v>188</v>
      </c>
      <c r="B195" s="7" t="s">
        <v>189</v>
      </c>
      <c r="C195" s="8" t="s">
        <v>190</v>
      </c>
      <c r="D195" s="17" t="s">
        <v>191</v>
      </c>
      <c r="E195" s="7" t="s">
        <v>457</v>
      </c>
      <c r="F195" s="8" t="s">
        <v>192</v>
      </c>
      <c r="G195" s="8" t="s">
        <v>193</v>
      </c>
      <c r="H195" s="7"/>
    </row>
    <row r="196" spans="1:8" ht="18" customHeight="1">
      <c r="A196" s="7" t="s">
        <v>400</v>
      </c>
      <c r="B196" s="7" t="s">
        <v>401</v>
      </c>
      <c r="C196" s="8" t="s">
        <v>281</v>
      </c>
      <c r="D196" s="17" t="s">
        <v>282</v>
      </c>
      <c r="E196" s="7" t="s">
        <v>169</v>
      </c>
      <c r="F196" s="8" t="s">
        <v>283</v>
      </c>
      <c r="G196" s="25" t="s">
        <v>284</v>
      </c>
      <c r="H196" s="7"/>
    </row>
  </sheetData>
  <phoneticPr fontId="3"/>
  <printOptions gridLines="1"/>
  <pageMargins left="0.79000000000000015" right="0.79000000000000015" top="0.98" bottom="0.98" header="0.51" footer="0.51"/>
  <headerFooter>
    <oddHeader>&amp;L&amp;"Helvetica,太字"&amp;14Mississippi River Country USA Japan Media Exposure July 2012-June 2013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8"/>
  <sheetViews>
    <sheetView tabSelected="1" topLeftCell="B1" workbookViewId="0">
      <selection activeCell="G29" sqref="G29:I29"/>
    </sheetView>
  </sheetViews>
  <sheetFormatPr baseColWidth="12" defaultColWidth="10.625" defaultRowHeight="18" customHeight="1"/>
  <cols>
    <col min="1" max="1" width="17.625" style="7" customWidth="1"/>
    <col min="2" max="2" width="25" style="7" customWidth="1"/>
    <col min="3" max="3" width="36.25" style="7" customWidth="1"/>
    <col min="4" max="4" width="10.375" style="7" customWidth="1"/>
    <col min="5" max="6" width="18.375" style="8" customWidth="1"/>
    <col min="7" max="7" width="15.125" style="8" customWidth="1"/>
    <col min="8" max="8" width="12.5" style="28" customWidth="1"/>
    <col min="9" max="9" width="14" style="29" customWidth="1"/>
    <col min="10" max="16384" width="10.625" style="7"/>
  </cols>
  <sheetData>
    <row r="1" spans="1:9" ht="18" customHeight="1">
      <c r="A1" s="4" t="s">
        <v>219</v>
      </c>
      <c r="B1" s="4"/>
      <c r="C1" s="4"/>
      <c r="D1" s="11"/>
      <c r="E1" s="16"/>
    </row>
    <row r="2" spans="1:9" s="1" customFormat="1" ht="18" customHeight="1">
      <c r="A2" s="1" t="s">
        <v>220</v>
      </c>
      <c r="B2" s="1" t="s">
        <v>221</v>
      </c>
      <c r="C2" s="1" t="s">
        <v>222</v>
      </c>
      <c r="D2" s="2" t="s">
        <v>223</v>
      </c>
      <c r="E2" s="42" t="s">
        <v>453</v>
      </c>
      <c r="F2" s="6" t="s">
        <v>454</v>
      </c>
      <c r="G2" s="6" t="s">
        <v>455</v>
      </c>
      <c r="H2" s="31" t="s">
        <v>456</v>
      </c>
      <c r="I2" s="35" t="s">
        <v>224</v>
      </c>
    </row>
    <row r="3" spans="1:9" s="1" customFormat="1" ht="18" customHeight="1">
      <c r="A3" s="7" t="s">
        <v>231</v>
      </c>
      <c r="B3" s="7" t="s">
        <v>232</v>
      </c>
      <c r="C3" s="7" t="s">
        <v>100</v>
      </c>
      <c r="D3" s="11" t="s">
        <v>54</v>
      </c>
      <c r="E3" s="16" t="s">
        <v>98</v>
      </c>
      <c r="F3" s="8" t="s">
        <v>99</v>
      </c>
      <c r="G3" s="8" t="s">
        <v>272</v>
      </c>
      <c r="H3" s="41">
        <f>(9000000*2)*3</f>
        <v>54000000</v>
      </c>
      <c r="I3" s="29">
        <f>H3/77</f>
        <v>701298.70129870134</v>
      </c>
    </row>
    <row r="4" spans="1:9" ht="17" customHeight="1">
      <c r="A4" s="7" t="s">
        <v>231</v>
      </c>
      <c r="B4" s="7" t="s">
        <v>232</v>
      </c>
      <c r="C4" s="7" t="s">
        <v>97</v>
      </c>
      <c r="D4" s="11" t="s">
        <v>54</v>
      </c>
      <c r="E4" s="47" t="s">
        <v>98</v>
      </c>
      <c r="F4" s="8" t="s">
        <v>99</v>
      </c>
      <c r="G4" s="8" t="s">
        <v>110</v>
      </c>
      <c r="H4" s="48">
        <f>(9000000*2)*3</f>
        <v>54000000</v>
      </c>
      <c r="I4" s="49">
        <f t="shared" ref="I4:I10" si="0">H4/77</f>
        <v>701298.70129870134</v>
      </c>
    </row>
    <row r="5" spans="1:9" s="1" customFormat="1" ht="18" customHeight="1">
      <c r="A5" s="7" t="s">
        <v>231</v>
      </c>
      <c r="B5" s="7" t="s">
        <v>232</v>
      </c>
      <c r="C5" s="7" t="s">
        <v>228</v>
      </c>
      <c r="D5" s="11" t="s">
        <v>55</v>
      </c>
      <c r="E5" s="16" t="s">
        <v>98</v>
      </c>
      <c r="F5" s="8" t="s">
        <v>99</v>
      </c>
      <c r="G5" s="8" t="s">
        <v>272</v>
      </c>
      <c r="H5" s="48">
        <f>(9000000*2)*3</f>
        <v>54000000</v>
      </c>
      <c r="I5" s="49">
        <f t="shared" si="0"/>
        <v>701298.70129870134</v>
      </c>
    </row>
    <row r="6" spans="1:9" s="1" customFormat="1" ht="18" customHeight="1">
      <c r="A6" s="7" t="s">
        <v>59</v>
      </c>
      <c r="B6" s="7" t="s">
        <v>56</v>
      </c>
      <c r="C6" s="7" t="s">
        <v>57</v>
      </c>
      <c r="D6" s="11" t="s">
        <v>58</v>
      </c>
      <c r="E6" s="47" t="s">
        <v>60</v>
      </c>
      <c r="F6" s="8" t="s">
        <v>61</v>
      </c>
      <c r="G6" s="8" t="s">
        <v>62</v>
      </c>
      <c r="H6" s="48">
        <f>(5390000*30)*3</f>
        <v>485100000</v>
      </c>
      <c r="I6" s="49">
        <f t="shared" si="0"/>
        <v>6300000</v>
      </c>
    </row>
    <row r="7" spans="1:9" s="1" customFormat="1" ht="18" customHeight="1">
      <c r="A7" s="7" t="s">
        <v>266</v>
      </c>
      <c r="B7" s="7" t="s">
        <v>510</v>
      </c>
      <c r="C7" s="44" t="s">
        <v>512</v>
      </c>
      <c r="D7" s="56" t="s">
        <v>398</v>
      </c>
      <c r="E7" s="60" t="s">
        <v>391</v>
      </c>
      <c r="F7" s="8" t="s">
        <v>399</v>
      </c>
      <c r="G7" s="8" t="s">
        <v>393</v>
      </c>
      <c r="H7" s="61">
        <f>(200000*4)*3</f>
        <v>2400000</v>
      </c>
      <c r="I7" s="49">
        <f t="shared" si="0"/>
        <v>31168.83116883117</v>
      </c>
    </row>
    <row r="8" spans="1:9" s="1" customFormat="1" ht="18" customHeight="1">
      <c r="A8" s="7" t="s">
        <v>266</v>
      </c>
      <c r="B8" s="7" t="s">
        <v>510</v>
      </c>
      <c r="C8" s="44" t="s">
        <v>392</v>
      </c>
      <c r="D8" s="56" t="s">
        <v>390</v>
      </c>
      <c r="E8" s="60" t="s">
        <v>391</v>
      </c>
      <c r="F8" s="8" t="s">
        <v>399</v>
      </c>
      <c r="G8" s="8" t="s">
        <v>393</v>
      </c>
      <c r="H8" s="61">
        <f>(200000*4)*3</f>
        <v>2400000</v>
      </c>
      <c r="I8" s="49">
        <f t="shared" si="0"/>
        <v>31168.83116883117</v>
      </c>
    </row>
    <row r="9" spans="1:9" ht="16" customHeight="1">
      <c r="A9" s="7" t="s">
        <v>172</v>
      </c>
      <c r="B9" s="7" t="s">
        <v>173</v>
      </c>
      <c r="C9" s="7" t="s">
        <v>174</v>
      </c>
      <c r="D9" s="11" t="s">
        <v>175</v>
      </c>
      <c r="E9" s="52">
        <v>900000</v>
      </c>
      <c r="F9" s="8" t="s">
        <v>176</v>
      </c>
      <c r="G9" s="8" t="s">
        <v>177</v>
      </c>
      <c r="H9" s="55">
        <f>2100000*3</f>
        <v>6300000</v>
      </c>
      <c r="I9" s="49">
        <f t="shared" si="0"/>
        <v>81818.181818181823</v>
      </c>
    </row>
    <row r="10" spans="1:9" ht="16" customHeight="1">
      <c r="A10" s="7" t="s">
        <v>172</v>
      </c>
      <c r="B10" s="7" t="s">
        <v>173</v>
      </c>
      <c r="C10" s="7" t="s">
        <v>178</v>
      </c>
      <c r="D10" s="11" t="s">
        <v>53</v>
      </c>
      <c r="E10" s="52">
        <v>900000</v>
      </c>
      <c r="F10" s="8" t="s">
        <v>176</v>
      </c>
      <c r="G10" s="8" t="s">
        <v>177</v>
      </c>
      <c r="H10" s="55">
        <f>2100000*3</f>
        <v>6300000</v>
      </c>
      <c r="I10" s="49">
        <f t="shared" si="0"/>
        <v>81818.181818181823</v>
      </c>
    </row>
    <row r="11" spans="1:9" s="1" customFormat="1" ht="18" customHeight="1">
      <c r="A11" s="7" t="s">
        <v>231</v>
      </c>
      <c r="B11" s="7" t="s">
        <v>158</v>
      </c>
      <c r="C11" s="7" t="s">
        <v>267</v>
      </c>
      <c r="D11" s="11" t="s">
        <v>268</v>
      </c>
      <c r="E11" s="57" t="s">
        <v>98</v>
      </c>
      <c r="F11" s="8" t="s">
        <v>99</v>
      </c>
      <c r="G11" s="8" t="s">
        <v>110</v>
      </c>
      <c r="H11" s="48">
        <f>(9000000*2)*3</f>
        <v>54000000</v>
      </c>
      <c r="I11" s="49">
        <f>H11/80</f>
        <v>675000</v>
      </c>
    </row>
    <row r="12" spans="1:9" s="1" customFormat="1" ht="18" customHeight="1">
      <c r="A12" s="7" t="s">
        <v>341</v>
      </c>
      <c r="B12" s="7" t="s">
        <v>342</v>
      </c>
      <c r="C12" s="7" t="s">
        <v>343</v>
      </c>
      <c r="D12" s="11" t="s">
        <v>344</v>
      </c>
      <c r="E12" s="57" t="s">
        <v>345</v>
      </c>
      <c r="F12" s="8" t="s">
        <v>214</v>
      </c>
      <c r="G12" s="8" t="s">
        <v>215</v>
      </c>
      <c r="H12" s="48">
        <f>(4400000*45)*3</f>
        <v>594000000</v>
      </c>
      <c r="I12" s="49">
        <f>H12/85</f>
        <v>6988235.2941176472</v>
      </c>
    </row>
    <row r="13" spans="1:9" ht="16" customHeight="1">
      <c r="A13" s="7" t="s">
        <v>430</v>
      </c>
      <c r="B13" s="7" t="s">
        <v>431</v>
      </c>
      <c r="D13" s="11" t="s">
        <v>531</v>
      </c>
      <c r="E13" s="60" t="s">
        <v>432</v>
      </c>
      <c r="F13" s="8" t="s">
        <v>312</v>
      </c>
      <c r="G13" s="8" t="s">
        <v>313</v>
      </c>
      <c r="H13" s="78">
        <f>10175000*3</f>
        <v>30525000</v>
      </c>
      <c r="I13" s="75">
        <f>H13/90</f>
        <v>339166.66666666669</v>
      </c>
    </row>
    <row r="14" spans="1:9" ht="16" customHeight="1">
      <c r="A14" s="7" t="s">
        <v>314</v>
      </c>
      <c r="B14" s="7" t="s">
        <v>315</v>
      </c>
      <c r="D14" s="11" t="s">
        <v>532</v>
      </c>
      <c r="E14" s="60" t="s">
        <v>316</v>
      </c>
      <c r="F14" s="8" t="s">
        <v>312</v>
      </c>
      <c r="G14" s="8" t="s">
        <v>313</v>
      </c>
      <c r="H14" s="78">
        <f>10175000*3</f>
        <v>30525000</v>
      </c>
      <c r="I14" s="75">
        <f>H14/90</f>
        <v>339166.66666666669</v>
      </c>
    </row>
    <row r="15" spans="1:9" ht="16" customHeight="1">
      <c r="A15" s="7" t="s">
        <v>317</v>
      </c>
      <c r="B15" s="7" t="s">
        <v>318</v>
      </c>
      <c r="D15" s="11" t="s">
        <v>533</v>
      </c>
      <c r="E15" s="60" t="s">
        <v>319</v>
      </c>
      <c r="F15" s="8" t="s">
        <v>439</v>
      </c>
      <c r="G15" s="8" t="s">
        <v>440</v>
      </c>
      <c r="H15" s="78">
        <f>(6020000*5)*3</f>
        <v>90300000</v>
      </c>
      <c r="I15" s="75">
        <f>H15/90</f>
        <v>1003333.3333333334</v>
      </c>
    </row>
    <row r="16" spans="1:9" ht="16" customHeight="1">
      <c r="A16" s="7" t="s">
        <v>317</v>
      </c>
      <c r="B16" s="7" t="s">
        <v>441</v>
      </c>
      <c r="D16" s="11" t="s">
        <v>534</v>
      </c>
      <c r="E16" s="60" t="s">
        <v>319</v>
      </c>
      <c r="F16" s="8" t="s">
        <v>439</v>
      </c>
      <c r="G16" s="8" t="s">
        <v>442</v>
      </c>
      <c r="H16" s="78">
        <f>(6020000*3)*3</f>
        <v>54180000</v>
      </c>
      <c r="I16" s="75">
        <f>H16/90</f>
        <v>602000</v>
      </c>
    </row>
    <row r="17" spans="1:9" ht="16" customHeight="1">
      <c r="A17" s="7" t="s">
        <v>314</v>
      </c>
      <c r="B17" s="7" t="s">
        <v>443</v>
      </c>
      <c r="D17" s="11" t="s">
        <v>535</v>
      </c>
      <c r="E17" s="60" t="s">
        <v>444</v>
      </c>
      <c r="F17" s="8" t="s">
        <v>312</v>
      </c>
      <c r="G17" s="8" t="s">
        <v>313</v>
      </c>
      <c r="H17" s="78">
        <f>10175000*3</f>
        <v>30525000</v>
      </c>
      <c r="I17" s="75">
        <f>H17/90</f>
        <v>339166.66666666669</v>
      </c>
    </row>
    <row r="18" spans="1:9" ht="16" customHeight="1">
      <c r="A18" s="7" t="s">
        <v>445</v>
      </c>
      <c r="B18" s="7" t="s">
        <v>446</v>
      </c>
      <c r="D18" s="11" t="s">
        <v>536</v>
      </c>
      <c r="E18" s="60" t="s">
        <v>504</v>
      </c>
      <c r="F18" s="8" t="s">
        <v>505</v>
      </c>
      <c r="G18" s="8" t="s">
        <v>506</v>
      </c>
      <c r="H18" s="78">
        <f>10175000*3</f>
        <v>30525000</v>
      </c>
      <c r="I18" s="75">
        <v>113055.55555555561</v>
      </c>
    </row>
    <row r="19" spans="1:9" s="1" customFormat="1" ht="18" customHeight="1">
      <c r="A19" s="7" t="s">
        <v>231</v>
      </c>
      <c r="B19" s="7" t="s">
        <v>232</v>
      </c>
      <c r="C19" s="7" t="s">
        <v>97</v>
      </c>
      <c r="D19" s="76" t="s">
        <v>426</v>
      </c>
      <c r="E19" s="72" t="s">
        <v>98</v>
      </c>
      <c r="F19" s="8" t="s">
        <v>99</v>
      </c>
      <c r="G19" s="8" t="s">
        <v>427</v>
      </c>
      <c r="H19" s="48">
        <v>54000000</v>
      </c>
      <c r="I19" s="77">
        <v>580645.16129032255</v>
      </c>
    </row>
    <row r="20" spans="1:9" customFormat="1">
      <c r="A20" s="7" t="s">
        <v>541</v>
      </c>
      <c r="B20" s="7" t="s">
        <v>539</v>
      </c>
      <c r="C20" s="7" t="s">
        <v>100</v>
      </c>
      <c r="D20" s="11" t="s">
        <v>537</v>
      </c>
      <c r="E20" s="60" t="s">
        <v>507</v>
      </c>
      <c r="F20" s="8" t="s">
        <v>99</v>
      </c>
      <c r="G20" s="8" t="s">
        <v>508</v>
      </c>
      <c r="H20" s="79">
        <f>(6000000*2)*3</f>
        <v>36000000</v>
      </c>
      <c r="I20" s="74">
        <f>H20/95</f>
        <v>378947.36842105264</v>
      </c>
    </row>
    <row r="21" spans="1:9" customFormat="1">
      <c r="A21" s="7" t="s">
        <v>541</v>
      </c>
      <c r="B21" s="7" t="s">
        <v>539</v>
      </c>
      <c r="C21" s="7" t="s">
        <v>543</v>
      </c>
      <c r="D21" s="11" t="s">
        <v>544</v>
      </c>
      <c r="E21" s="60" t="s">
        <v>507</v>
      </c>
      <c r="F21" s="8" t="s">
        <v>99</v>
      </c>
      <c r="G21" s="8" t="s">
        <v>509</v>
      </c>
      <c r="H21" s="79">
        <f>(6000000*3)*3</f>
        <v>54000000</v>
      </c>
      <c r="I21" s="74">
        <f>H21/95</f>
        <v>568421.05263157899</v>
      </c>
    </row>
    <row r="22" spans="1:9" customFormat="1">
      <c r="A22" s="7" t="s">
        <v>542</v>
      </c>
      <c r="B22" s="7" t="s">
        <v>540</v>
      </c>
      <c r="C22" s="7" t="s">
        <v>100</v>
      </c>
      <c r="D22" s="11" t="s">
        <v>538</v>
      </c>
      <c r="E22" s="60" t="s">
        <v>507</v>
      </c>
      <c r="F22" s="8" t="s">
        <v>99</v>
      </c>
      <c r="G22" s="8" t="s">
        <v>509</v>
      </c>
      <c r="H22" s="79">
        <f>(6000000*3)*3</f>
        <v>54000000</v>
      </c>
      <c r="I22" s="74">
        <f>H22/95</f>
        <v>568421.05263157899</v>
      </c>
    </row>
    <row r="23" spans="1:9" s="1" customFormat="1" ht="18" customHeight="1">
      <c r="A23" s="7" t="s">
        <v>231</v>
      </c>
      <c r="B23" s="7" t="s">
        <v>232</v>
      </c>
      <c r="C23" s="7" t="s">
        <v>97</v>
      </c>
      <c r="D23" s="76" t="s">
        <v>428</v>
      </c>
      <c r="E23" s="72" t="s">
        <v>98</v>
      </c>
      <c r="F23" s="8" t="s">
        <v>99</v>
      </c>
      <c r="G23" s="8" t="s">
        <v>429</v>
      </c>
      <c r="H23" s="48">
        <v>81000000</v>
      </c>
      <c r="I23" s="77">
        <v>870967.74193548388</v>
      </c>
    </row>
    <row r="24" spans="1:9" s="1" customFormat="1" ht="18" customHeight="1">
      <c r="A24" s="7" t="s">
        <v>231</v>
      </c>
      <c r="B24" s="7" t="s">
        <v>232</v>
      </c>
      <c r="C24" s="7" t="s">
        <v>545</v>
      </c>
      <c r="D24" s="76" t="s">
        <v>546</v>
      </c>
      <c r="E24" s="72" t="s">
        <v>98</v>
      </c>
      <c r="F24" s="8" t="s">
        <v>99</v>
      </c>
      <c r="G24" s="8" t="s">
        <v>429</v>
      </c>
      <c r="H24" s="48">
        <v>81000000</v>
      </c>
      <c r="I24" s="77">
        <v>870967.74193548388</v>
      </c>
    </row>
    <row r="25" spans="1:9" s="1" customFormat="1" ht="18" customHeight="1">
      <c r="A25" s="7" t="s">
        <v>138</v>
      </c>
      <c r="B25" s="7" t="s">
        <v>141</v>
      </c>
      <c r="C25" s="7" t="s">
        <v>139</v>
      </c>
      <c r="D25" s="76" t="s">
        <v>140</v>
      </c>
      <c r="E25" s="72" t="s">
        <v>142</v>
      </c>
      <c r="F25" s="8" t="s">
        <v>143</v>
      </c>
      <c r="G25" s="8" t="s">
        <v>144</v>
      </c>
      <c r="H25" s="89">
        <f>(2000000*60)*3</f>
        <v>360000000</v>
      </c>
      <c r="I25" s="74">
        <f>H25/97</f>
        <v>3711340.2061855672</v>
      </c>
    </row>
    <row r="26" spans="1:9" s="1" customFormat="1" ht="18" customHeight="1">
      <c r="A26" s="7" t="s">
        <v>38</v>
      </c>
      <c r="B26" s="7" t="s">
        <v>39</v>
      </c>
      <c r="C26" s="7" t="s">
        <v>40</v>
      </c>
      <c r="D26" s="90" t="s">
        <v>41</v>
      </c>
      <c r="E26" s="88" t="s">
        <v>457</v>
      </c>
      <c r="F26" s="8" t="s">
        <v>42</v>
      </c>
      <c r="G26" s="8" t="s">
        <v>43</v>
      </c>
      <c r="H26" s="89">
        <v>1800000</v>
      </c>
      <c r="I26" s="91">
        <v>18000</v>
      </c>
    </row>
    <row r="27" spans="1:9" s="1" customFormat="1" ht="18" customHeight="1">
      <c r="A27" s="7" t="s">
        <v>48</v>
      </c>
      <c r="B27" s="7" t="s">
        <v>44</v>
      </c>
      <c r="C27" s="7" t="s">
        <v>49</v>
      </c>
      <c r="D27" s="90" t="s">
        <v>208</v>
      </c>
      <c r="E27" s="7" t="s">
        <v>47</v>
      </c>
      <c r="F27" s="8" t="s">
        <v>99</v>
      </c>
      <c r="G27" s="8" t="s">
        <v>506</v>
      </c>
      <c r="H27" s="89">
        <f>(2000000*60)*3</f>
        <v>360000000</v>
      </c>
      <c r="I27" s="91">
        <v>3600000</v>
      </c>
    </row>
    <row r="28" spans="1:9" s="1" customFormat="1" ht="18" customHeight="1">
      <c r="A28" s="7" t="s">
        <v>48</v>
      </c>
      <c r="B28" s="7" t="s">
        <v>44</v>
      </c>
      <c r="C28" s="7" t="s">
        <v>45</v>
      </c>
      <c r="D28" s="90" t="s">
        <v>46</v>
      </c>
      <c r="E28" s="7" t="s">
        <v>47</v>
      </c>
      <c r="F28" s="8" t="s">
        <v>99</v>
      </c>
      <c r="G28" s="8" t="s">
        <v>506</v>
      </c>
      <c r="H28" s="89">
        <f>(2000000*60)*3</f>
        <v>360000000</v>
      </c>
      <c r="I28" s="91">
        <v>3600000</v>
      </c>
    </row>
    <row r="29" spans="1:9" customFormat="1">
      <c r="A29" s="7" t="s">
        <v>87</v>
      </c>
      <c r="B29" s="7" t="s">
        <v>0</v>
      </c>
      <c r="C29" s="7"/>
      <c r="D29" s="56">
        <v>39985</v>
      </c>
      <c r="E29" s="60" t="s">
        <v>1</v>
      </c>
      <c r="F29" s="8" t="s">
        <v>2</v>
      </c>
      <c r="G29" s="8" t="s">
        <v>3</v>
      </c>
      <c r="H29" s="79">
        <f>(186000000*20)*3</f>
        <v>11160000000</v>
      </c>
      <c r="I29" s="74">
        <f>H29/100</f>
        <v>111600000</v>
      </c>
    </row>
    <row r="30" spans="1:9" customFormat="1">
      <c r="A30" s="7" t="s">
        <v>4</v>
      </c>
      <c r="B30" s="7" t="s">
        <v>5</v>
      </c>
      <c r="C30" s="7"/>
      <c r="D30" s="56">
        <v>39992</v>
      </c>
      <c r="E30" s="60" t="s">
        <v>6</v>
      </c>
      <c r="F30" s="8" t="s">
        <v>7</v>
      </c>
      <c r="G30" s="8" t="s">
        <v>3</v>
      </c>
      <c r="H30" s="79">
        <f>(186000000*20)*3</f>
        <v>11160000000</v>
      </c>
      <c r="I30" s="74">
        <f>H30/100</f>
        <v>111600000</v>
      </c>
    </row>
    <row r="31" spans="1:9" s="1" customFormat="1" ht="18" customHeight="1">
      <c r="A31" s="7"/>
      <c r="B31" s="7"/>
      <c r="C31" s="7"/>
      <c r="D31"/>
      <c r="E31" s="72"/>
      <c r="F31" s="8"/>
      <c r="G31" s="8"/>
      <c r="H31" s="48"/>
      <c r="I31" s="48"/>
    </row>
    <row r="32" spans="1:9" ht="18" customHeight="1">
      <c r="A32" s="6" t="s">
        <v>230</v>
      </c>
      <c r="B32" s="8"/>
      <c r="D32"/>
      <c r="E32" s="16"/>
      <c r="H32" s="28">
        <f>SUM(H3:H30)</f>
        <v>25340880000</v>
      </c>
      <c r="I32" s="29">
        <f>SUM(I3:I30)</f>
        <v>256996704.63790774</v>
      </c>
    </row>
    <row r="33" spans="4:9" ht="18" customHeight="1">
      <c r="D33"/>
    </row>
    <row r="34" spans="4:9" ht="18" customHeight="1">
      <c r="D34"/>
      <c r="I34" s="28"/>
    </row>
    <row r="35" spans="4:9" ht="18" customHeight="1">
      <c r="D35"/>
    </row>
    <row r="36" spans="4:9" ht="18" customHeight="1">
      <c r="D36"/>
    </row>
    <row r="37" spans="4:9" ht="18" customHeight="1">
      <c r="D37"/>
    </row>
    <row r="38" spans="4:9" ht="18" customHeight="1">
      <c r="D38"/>
    </row>
  </sheetData>
  <phoneticPr fontId="3"/>
  <printOptions gridLines="1"/>
  <pageMargins left="0.79000000000000015" right="0.79000000000000015" top="0.98" bottom="0.98" header="0.51" footer="0.51"/>
  <pageSetup paperSize="0" orientation="portrait" horizontalDpi="4294967292" verticalDpi="4294967292"/>
  <headerFooter>
    <oddHeader>&amp;L&amp;"Helvetica,太字"&amp;14Mississippi River Country USA Japan Media Exposure: July 2012-June 2013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Travel Trade</vt:lpstr>
      <vt:lpstr>Consumer</vt:lpstr>
      <vt:lpstr>Broadcast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</dc:creator>
  <cp:lastModifiedBy>00</cp:lastModifiedBy>
  <cp:lastPrinted>2013-01-29T08:15:37Z</cp:lastPrinted>
  <dcterms:created xsi:type="dcterms:W3CDTF">2003-10-26T04:28:20Z</dcterms:created>
  <dcterms:modified xsi:type="dcterms:W3CDTF">2013-10-26T05:50:51Z</dcterms:modified>
</cp:coreProperties>
</file>